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5535" windowWidth="19245" windowHeight="5550" firstSheet="7" activeTab="12"/>
  </bookViews>
  <sheets>
    <sheet name="Annexure I (1)" sheetId="4" r:id="rId1"/>
    <sheet name="Annexure I (2)" sheetId="17" r:id="rId2"/>
    <sheet name="Annexure I (3)" sheetId="18" r:id="rId3"/>
    <sheet name="Annexure V(C)" sheetId="6" state="hidden" r:id="rId4"/>
    <sheet name="Annexure VIII" sheetId="10" state="hidden" r:id="rId5"/>
    <sheet name="Annexure XVI(A)" sheetId="11" state="hidden" r:id="rId6"/>
    <sheet name="ANNEXURE IV" sheetId="19" r:id="rId7"/>
    <sheet name="ANNEXURE VC" sheetId="23" r:id="rId8"/>
    <sheet name="ANNEXURE VIA" sheetId="20" r:id="rId9"/>
    <sheet name="Welfare Expenses" sheetId="24" r:id="rId10"/>
    <sheet name="ANNEXURE VI C" sheetId="21" r:id="rId11"/>
    <sheet name="ANNEXURE VID" sheetId="22" r:id="rId12"/>
    <sheet name="ANNEXURE XIX" sheetId="25" r:id="rId13"/>
  </sheets>
  <externalReferences>
    <externalReference r:id="rId14"/>
    <externalReference r:id="rId15"/>
  </externalReferences>
  <definedNames>
    <definedName name="_xlnm.Print_Area" localSheetId="0">'Annexure I (1)'!$A$1:$V$35</definedName>
    <definedName name="_xlnm.Print_Area" localSheetId="1">'Annexure I (2)'!$A$1:$Y$62</definedName>
    <definedName name="_xlnm.Print_Area" localSheetId="2">'Annexure I (3)'!$A$1:$W$28</definedName>
  </definedNames>
  <calcPr calcId="125725"/>
</workbook>
</file>

<file path=xl/calcChain.xml><?xml version="1.0" encoding="utf-8"?>
<calcChain xmlns="http://schemas.openxmlformats.org/spreadsheetml/2006/main">
  <c r="H56" i="25"/>
  <c r="G56"/>
  <c r="F56"/>
  <c r="H51"/>
  <c r="G51"/>
  <c r="F51"/>
  <c r="E51"/>
  <c r="D51"/>
  <c r="C50"/>
  <c r="C49"/>
  <c r="C28"/>
  <c r="H25"/>
  <c r="G25"/>
  <c r="F25"/>
  <c r="E25"/>
  <c r="D22"/>
  <c r="D25" s="1"/>
  <c r="H20"/>
  <c r="G20"/>
  <c r="F20"/>
  <c r="E20"/>
  <c r="D20"/>
  <c r="H18"/>
  <c r="H26" s="1"/>
  <c r="G18"/>
  <c r="F18"/>
  <c r="F26" s="1"/>
  <c r="E18"/>
  <c r="E26" s="1"/>
  <c r="D18"/>
  <c r="D12"/>
  <c r="G26" l="1"/>
  <c r="D26"/>
  <c r="L13" i="23"/>
  <c r="K13" s="1"/>
  <c r="L12"/>
  <c r="K12" s="1"/>
  <c r="L11"/>
  <c r="K11" s="1"/>
  <c r="H1085" i="22" l="1"/>
  <c r="F1085"/>
  <c r="E1085"/>
  <c r="D1085"/>
  <c r="G1084"/>
  <c r="E1084"/>
  <c r="D1084"/>
  <c r="H1083"/>
  <c r="G1083"/>
  <c r="F1083"/>
  <c r="E1083"/>
  <c r="D1083"/>
  <c r="H1082"/>
  <c r="G1082"/>
  <c r="F1082"/>
  <c r="E1082"/>
  <c r="D1082"/>
  <c r="G813"/>
  <c r="G1085" s="1"/>
  <c r="H658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F586"/>
  <c r="F1084" s="1"/>
  <c r="A15"/>
  <c r="A16" s="1"/>
  <c r="A17" s="1"/>
  <c r="A18" s="1"/>
  <c r="A19" s="1"/>
  <c r="A20" s="1"/>
  <c r="I18" i="21"/>
  <c r="I20" s="1"/>
  <c r="H18"/>
  <c r="H20" s="1"/>
  <c r="G18"/>
  <c r="G20" s="1"/>
  <c r="F18"/>
  <c r="F20" s="1"/>
  <c r="E18"/>
  <c r="E20" s="1"/>
  <c r="I15"/>
  <c r="H15"/>
  <c r="G15"/>
  <c r="F15"/>
  <c r="E15"/>
  <c r="H83" i="20"/>
  <c r="J82"/>
  <c r="J83" s="1"/>
  <c r="I82"/>
  <c r="I83" s="1"/>
  <c r="H82"/>
  <c r="G82"/>
  <c r="G83" s="1"/>
  <c r="F82"/>
  <c r="J73"/>
  <c r="I73"/>
  <c r="H73"/>
  <c r="G73"/>
  <c r="F73"/>
  <c r="J59"/>
  <c r="J74" s="1"/>
  <c r="I59"/>
  <c r="I74" s="1"/>
  <c r="H59"/>
  <c r="H74" s="1"/>
  <c r="G59"/>
  <c r="G74" s="1"/>
  <c r="F59"/>
  <c r="F74" s="1"/>
  <c r="J42"/>
  <c r="I42"/>
  <c r="H42"/>
  <c r="G42"/>
  <c r="F42"/>
  <c r="D42"/>
  <c r="J39"/>
  <c r="I39"/>
  <c r="H39"/>
  <c r="G39"/>
  <c r="F39"/>
  <c r="D39"/>
  <c r="D37"/>
  <c r="I35"/>
  <c r="H35"/>
  <c r="G35"/>
  <c r="D35"/>
  <c r="D34"/>
  <c r="F33"/>
  <c r="D33"/>
  <c r="D32"/>
  <c r="F31"/>
  <c r="D31"/>
  <c r="F30"/>
  <c r="D30"/>
  <c r="J29"/>
  <c r="J35" s="1"/>
  <c r="F29"/>
  <c r="D29"/>
  <c r="D28"/>
  <c r="J27"/>
  <c r="J40" s="1"/>
  <c r="I27"/>
  <c r="H27"/>
  <c r="H40" s="1"/>
  <c r="G27"/>
  <c r="G40" s="1"/>
  <c r="F27"/>
  <c r="F40" s="1"/>
  <c r="D27"/>
  <c r="D26"/>
  <c r="D25"/>
  <c r="D24"/>
  <c r="D23"/>
  <c r="D22"/>
  <c r="D21"/>
  <c r="D20"/>
  <c r="D19"/>
  <c r="D18"/>
  <c r="D17"/>
  <c r="J16"/>
  <c r="I16"/>
  <c r="H16"/>
  <c r="G16"/>
  <c r="F16"/>
  <c r="D16"/>
  <c r="J15"/>
  <c r="I15"/>
  <c r="H15"/>
  <c r="G15"/>
  <c r="F15"/>
  <c r="D13"/>
  <c r="J12"/>
  <c r="I12"/>
  <c r="H12"/>
  <c r="G12"/>
  <c r="F12"/>
  <c r="D12"/>
  <c r="J11"/>
  <c r="I11"/>
  <c r="H11"/>
  <c r="G11"/>
  <c r="F11"/>
  <c r="D11"/>
  <c r="F35" l="1"/>
  <c r="F41" s="1"/>
  <c r="F43" s="1"/>
  <c r="F57" s="1"/>
  <c r="H1084" i="22"/>
  <c r="F83" i="20"/>
  <c r="H76"/>
  <c r="G76"/>
  <c r="F76"/>
  <c r="J76"/>
  <c r="I40"/>
  <c r="I76" s="1"/>
  <c r="H41"/>
  <c r="H43" s="1"/>
  <c r="H57" s="1"/>
  <c r="G41"/>
  <c r="G43" s="1"/>
  <c r="G57" s="1"/>
  <c r="J41"/>
  <c r="J43" s="1"/>
  <c r="J57" s="1"/>
  <c r="I41" l="1"/>
  <c r="I43" s="1"/>
  <c r="I57" s="1"/>
  <c r="S24" i="18" l="1"/>
  <c r="Q24"/>
  <c r="N24"/>
  <c r="K24"/>
  <c r="U15"/>
  <c r="S15"/>
  <c r="Q15"/>
  <c r="N15"/>
  <c r="K15"/>
  <c r="V26" i="17"/>
  <c r="T26"/>
  <c r="R26"/>
  <c r="O26"/>
  <c r="K26"/>
  <c r="J25" i="4" l="1"/>
  <c r="M25"/>
  <c r="G20" i="24"/>
  <c r="G22" s="1"/>
  <c r="F20"/>
  <c r="F22" s="1"/>
  <c r="E20"/>
  <c r="E22" s="1"/>
  <c r="D20"/>
  <c r="D22" s="1"/>
  <c r="C20"/>
</calcChain>
</file>

<file path=xl/comments1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Mar'12-Feb'13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Mar'13-Feb'14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Mar'14-Feb'15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Mar'15-Feb'16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Mar'16-Feb'17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May'12-Mar'13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Apr'13-Mar'14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Apr'14-Mar'15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Apr'15-Mar'16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Apr'17-Mar'17</t>
        </r>
      </text>
    </comment>
  </commentList>
</comments>
</file>

<file path=xl/sharedStrings.xml><?xml version="1.0" encoding="utf-8"?>
<sst xmlns="http://schemas.openxmlformats.org/spreadsheetml/2006/main" count="1942" uniqueCount="882">
  <si>
    <r>
      <rPr>
        <b/>
        <sz val="12"/>
        <rFont val="Arial"/>
        <family val="34"/>
      </rPr>
      <t>Annexure-VIII</t>
    </r>
  </si>
  <si>
    <r>
      <rPr>
        <b/>
        <sz val="12"/>
        <rFont val="Arial"/>
        <family val="34"/>
      </rPr>
      <t>Annexure XVI A</t>
    </r>
  </si>
  <si>
    <r>
      <rPr>
        <b/>
        <sz val="12"/>
        <rFont val="Arial"/>
        <family val="34"/>
      </rPr>
      <t>Details of Incidental Expenses during Construction (IDEC) with break-up for the</t>
    </r>
  </si>
  <si>
    <r>
      <rPr>
        <b/>
        <sz val="12"/>
        <rFont val="Arial"/>
        <family val="34"/>
      </rPr>
      <t>Generating stations for which COD is declared after 1.4.2014</t>
    </r>
  </si>
  <si>
    <r>
      <rPr>
        <b/>
        <sz val="12"/>
        <rFont val="Arial"/>
        <family val="34"/>
      </rPr>
      <t>Sl. No.</t>
    </r>
  </si>
  <si>
    <r>
      <rPr>
        <b/>
        <sz val="12"/>
        <rFont val="Arial"/>
        <family val="34"/>
      </rPr>
      <t>Item-wise details of expenditure with break-up</t>
    </r>
  </si>
  <si>
    <r>
      <rPr>
        <b/>
        <sz val="12"/>
        <rFont val="Arial"/>
        <family val="34"/>
      </rPr>
      <t>Expenditure as on SCOD</t>
    </r>
  </si>
  <si>
    <r>
      <rPr>
        <b/>
        <sz val="12"/>
        <rFont val="Arial"/>
        <family val="34"/>
      </rPr>
      <t>Expenditure as on actual COD of unit/ station</t>
    </r>
  </si>
  <si>
    <r>
      <rPr>
        <b/>
        <sz val="12"/>
        <rFont val="Arial"/>
        <family val="34"/>
      </rPr>
      <t>Time Overrun</t>
    </r>
  </si>
  <si>
    <r>
      <rPr>
        <b/>
        <sz val="12"/>
        <rFont val="Arial"/>
        <family val="34"/>
      </rPr>
      <t>2012-13</t>
    </r>
  </si>
  <si>
    <r>
      <rPr>
        <b/>
        <sz val="12"/>
        <rFont val="Arial"/>
        <family val="34"/>
      </rPr>
      <t>2013-14</t>
    </r>
  </si>
  <si>
    <r>
      <rPr>
        <b/>
        <sz val="12"/>
        <rFont val="Arial"/>
        <family val="34"/>
      </rPr>
      <t>2014-15</t>
    </r>
  </si>
  <si>
    <r>
      <rPr>
        <b/>
        <sz val="12"/>
        <rFont val="Arial"/>
        <family val="34"/>
      </rPr>
      <t>2015-16</t>
    </r>
  </si>
  <si>
    <r>
      <rPr>
        <b/>
        <sz val="12"/>
        <rFont val="Arial"/>
        <family val="34"/>
      </rPr>
      <t>2016-17</t>
    </r>
  </si>
  <si>
    <r>
      <rPr>
        <b/>
        <sz val="12"/>
        <rFont val="Arial"/>
        <family val="34"/>
      </rPr>
      <t>Annexure-V (C)</t>
    </r>
  </si>
  <si>
    <r>
      <rPr>
        <b/>
        <sz val="12"/>
        <rFont val="Calibri"/>
        <family val="34"/>
      </rPr>
      <t>Name of Generating  Station ……………………                                   Stage……..</t>
    </r>
  </si>
  <si>
    <r>
      <rPr>
        <b/>
        <sz val="12"/>
        <rFont val="Calibri"/>
        <family val="34"/>
      </rPr>
      <t>COD of Units/Station ………………………………</t>
    </r>
  </si>
  <si>
    <r>
      <rPr>
        <b/>
        <sz val="12"/>
        <rFont val="Calibri"/>
        <family val="34"/>
      </rPr>
      <t>Details of expenditure incurred from Compensation Allowance and Special Allowance during Tariff Period 2009-14</t>
    </r>
  </si>
  <si>
    <r>
      <rPr>
        <b/>
        <sz val="12"/>
        <rFont val="Century Gothic"/>
        <family val="34"/>
      </rPr>
      <t>FY Year</t>
    </r>
  </si>
  <si>
    <r>
      <rPr>
        <b/>
        <sz val="12"/>
        <rFont val="Century Gothic"/>
        <family val="34"/>
      </rPr>
      <t>Details of Asset/Work wise Capitalisation based on the Expenditure allowed by the Commission in the tariff period 2009-14</t>
    </r>
  </si>
  <si>
    <r>
      <rPr>
        <b/>
        <sz val="12"/>
        <rFont val="Century Gothic"/>
        <family val="34"/>
      </rPr>
      <t>Total Addi tion durin g the year</t>
    </r>
  </si>
  <si>
    <r>
      <rPr>
        <b/>
        <sz val="12"/>
        <rFont val="Century Gothic"/>
        <family val="34"/>
      </rPr>
      <t>Capitalisation out of add cap allowed under Regulation
9(2)</t>
    </r>
  </si>
  <si>
    <r>
      <rPr>
        <b/>
        <sz val="12"/>
        <rFont val="Century Gothic"/>
        <family val="34"/>
      </rPr>
      <t>Capitalisati on  out of Compensati on allowance
in the stations wherever applicable</t>
    </r>
  </si>
  <si>
    <r>
      <rPr>
        <sz val="12"/>
        <rFont val="Century Gothic"/>
        <family val="34"/>
      </rPr>
      <t>2009
-10</t>
    </r>
  </si>
  <si>
    <r>
      <rPr>
        <sz val="12"/>
        <rFont val="Century Gothic"/>
        <family val="34"/>
      </rPr>
      <t>2010
-11</t>
    </r>
  </si>
  <si>
    <r>
      <rPr>
        <sz val="12"/>
        <rFont val="Century Gothic"/>
        <family val="34"/>
      </rPr>
      <t>2011
-12</t>
    </r>
  </si>
  <si>
    <r>
      <rPr>
        <sz val="12"/>
        <rFont val="Century Gothic"/>
        <family val="34"/>
      </rPr>
      <t>2012
-13</t>
    </r>
  </si>
  <si>
    <r>
      <rPr>
        <sz val="12"/>
        <rFont val="Century Gothic"/>
        <family val="34"/>
      </rPr>
      <t>2013
-14</t>
    </r>
  </si>
  <si>
    <r>
      <rPr>
        <b/>
        <sz val="12"/>
        <rFont val="Century Gothic"/>
        <family val="34"/>
      </rPr>
      <t>Note :Similar Details shall be furnished for the period 2014-15 to 2016-17 under Tariff Regulations, 2014</t>
    </r>
  </si>
  <si>
    <t>Variati on if any to be reconciled
/justified.</t>
  </si>
  <si>
    <t>Add- cap allowed by the Commis sion under the provision of Regulati on 9(2)</t>
  </si>
  <si>
    <t>Compens atory allowance allowed
by the Commission, if any</t>
  </si>
  <si>
    <t>Special allowance
allowed by the Commiss ion, if any</t>
  </si>
  <si>
    <t>Capitali sation done which has not been claimed/ allowed in the tariff</t>
  </si>
  <si>
    <t>Capitalisa tion out of Special Allowance allowed in the stations where applicable</t>
  </si>
  <si>
    <t>Total Additi on during  the year as
per duly audit ed Sche dule of Fixed
Asset</t>
  </si>
  <si>
    <r>
      <rPr>
        <b/>
        <sz val="12"/>
        <rFont val="Arial"/>
        <family val="34"/>
      </rPr>
      <t>Name of the Company:</t>
    </r>
  </si>
  <si>
    <r>
      <rPr>
        <sz val="12"/>
        <rFont val="Arial"/>
        <family val="34"/>
      </rPr>
      <t>Sl.No.</t>
    </r>
  </si>
  <si>
    <r>
      <rPr>
        <sz val="12"/>
        <rFont val="Arial"/>
        <family val="34"/>
      </rPr>
      <t>ITEM</t>
    </r>
  </si>
  <si>
    <r>
      <rPr>
        <sz val="12"/>
        <rFont val="Arial"/>
        <family val="34"/>
      </rPr>
      <t>(A)</t>
    </r>
  </si>
  <si>
    <r>
      <rPr>
        <sz val="12"/>
        <rFont val="Arial"/>
        <family val="34"/>
      </rPr>
      <t>- Rent</t>
    </r>
  </si>
  <si>
    <r>
      <rPr>
        <sz val="12"/>
        <rFont val="Arial"/>
        <family val="34"/>
      </rPr>
      <t>-Salaries, wages and allowances</t>
    </r>
  </si>
  <si>
    <r>
      <rPr>
        <sz val="12"/>
        <rFont val="Arial"/>
        <family val="34"/>
      </rPr>
      <t>-Staff welfare expenses</t>
    </r>
  </si>
  <si>
    <r>
      <rPr>
        <sz val="12"/>
        <rFont val="Arial"/>
        <family val="34"/>
      </rPr>
      <t>-Productivity linked incentive</t>
    </r>
  </si>
  <si>
    <r>
      <rPr>
        <sz val="12"/>
        <rFont val="Arial"/>
        <family val="34"/>
      </rPr>
      <t>- Expenditure on VRS</t>
    </r>
  </si>
  <si>
    <r>
      <rPr>
        <sz val="12"/>
        <rFont val="Arial"/>
        <family val="34"/>
      </rPr>
      <t>-Ex-gratia</t>
    </r>
  </si>
  <si>
    <r>
      <rPr>
        <sz val="12"/>
        <rFont val="Arial"/>
        <family val="34"/>
      </rPr>
      <t>Provisions</t>
    </r>
  </si>
  <si>
    <r>
      <rPr>
        <sz val="12"/>
        <rFont val="Arial"/>
        <family val="34"/>
      </rPr>
      <t>- Others (Specify items)</t>
    </r>
  </si>
  <si>
    <t>Asset/ work</t>
  </si>
  <si>
    <t>Asset /
work</t>
  </si>
  <si>
    <t>(Rs. lakh)</t>
  </si>
  <si>
    <t>(Rs.lakh)</t>
  </si>
  <si>
    <r>
      <rPr>
        <sz val="12"/>
        <rFont val="Arial"/>
        <family val="34"/>
      </rPr>
      <t>(B)</t>
    </r>
  </si>
  <si>
    <r>
      <rPr>
        <sz val="12"/>
        <rFont val="Arial"/>
        <family val="34"/>
      </rPr>
      <t>(C)</t>
    </r>
  </si>
  <si>
    <r>
      <rPr>
        <b/>
        <sz val="12"/>
        <rFont val="Arial"/>
        <family val="34"/>
      </rPr>
      <t>DETAILS OF O &amp; M EXPENSES (At Corporate Level/Regional Level)</t>
    </r>
  </si>
  <si>
    <r>
      <rPr>
        <sz val="12"/>
        <rFont val="Arial"/>
        <family val="34"/>
      </rPr>
      <t>( Rs. In Lacs)</t>
    </r>
  </si>
  <si>
    <r>
      <rPr>
        <sz val="12"/>
        <rFont val="Arial"/>
        <family val="34"/>
      </rPr>
      <t>unit</t>
    </r>
  </si>
  <si>
    <r>
      <rPr>
        <sz val="12"/>
        <rFont val="Arial"/>
        <family val="34"/>
      </rPr>
      <t>Breakup of corporate expenses (Aggregate at Company level)</t>
    </r>
  </si>
  <si>
    <r>
      <rPr>
        <sz val="12"/>
        <rFont val="Arial"/>
        <family val="34"/>
      </rPr>
      <t>- Employee expenses:</t>
    </r>
  </si>
  <si>
    <r>
      <rPr>
        <sz val="12"/>
        <rFont val="Arial"/>
        <family val="34"/>
      </rPr>
      <t>-Performance related pay( PRP)</t>
    </r>
  </si>
  <si>
    <r>
      <rPr>
        <sz val="12"/>
        <rFont val="Arial"/>
        <family val="34"/>
      </rPr>
      <t>Administrative Expenses:</t>
    </r>
  </si>
  <si>
    <r>
      <rPr>
        <sz val="12"/>
        <rFont val="Arial"/>
        <family val="34"/>
      </rPr>
      <t>- Repair and maintenance</t>
    </r>
  </si>
  <si>
    <r>
      <rPr>
        <sz val="12"/>
        <rFont val="Arial"/>
        <family val="34"/>
      </rPr>
      <t>- Training and Recruitment</t>
    </r>
  </si>
  <si>
    <r>
      <rPr>
        <sz val="12"/>
        <rFont val="Arial"/>
        <family val="34"/>
      </rPr>
      <t>- Communication</t>
    </r>
  </si>
  <si>
    <r>
      <rPr>
        <sz val="12"/>
        <rFont val="Arial"/>
        <family val="34"/>
      </rPr>
      <t>- Traveling &amp; Conveyance</t>
    </r>
  </si>
  <si>
    <r>
      <rPr>
        <sz val="12"/>
        <rFont val="Arial"/>
        <family val="34"/>
      </rPr>
      <t>Sub - Total (Administrative</t>
    </r>
  </si>
  <si>
    <r>
      <rPr>
        <sz val="12"/>
        <rFont val="Arial"/>
        <family val="34"/>
      </rPr>
      <t>Security</t>
    </r>
  </si>
  <si>
    <r>
      <rPr>
        <sz val="12"/>
        <rFont val="Arial"/>
        <family val="34"/>
      </rPr>
      <t>Donations</t>
    </r>
  </si>
  <si>
    <r>
      <rPr>
        <sz val="12"/>
        <rFont val="Arial"/>
        <family val="34"/>
      </rPr>
      <t>Others (specify items)</t>
    </r>
  </si>
  <si>
    <r>
      <rPr>
        <sz val="12"/>
        <rFont val="Arial"/>
        <family val="34"/>
      </rPr>
      <t>Total (1 to 6)</t>
    </r>
  </si>
  <si>
    <r>
      <rPr>
        <sz val="12"/>
        <rFont val="Arial"/>
        <family val="34"/>
      </rPr>
      <t>Less recoveries (if any)</t>
    </r>
  </si>
  <si>
    <r>
      <rPr>
        <sz val="12"/>
        <rFont val="Arial"/>
        <family val="34"/>
      </rPr>
      <t>Net Corporate Expenses (Aggregate)</t>
    </r>
  </si>
  <si>
    <r>
      <rPr>
        <sz val="12"/>
        <rFont val="Arial"/>
        <family val="34"/>
      </rPr>
      <t>Allocation of Corporate Expenses to</t>
    </r>
  </si>
  <si>
    <r>
      <rPr>
        <sz val="12"/>
        <rFont val="Arial"/>
        <family val="34"/>
      </rPr>
      <t>Power Generation/Transmission O&amp;M</t>
    </r>
  </si>
  <si>
    <r>
      <rPr>
        <sz val="12"/>
        <rFont val="Arial"/>
        <family val="34"/>
      </rPr>
      <t>Project management/Projects under
Construction</t>
    </r>
  </si>
  <si>
    <r>
      <rPr>
        <sz val="12"/>
        <rFont val="Arial"/>
        <family val="34"/>
      </rPr>
      <t>RLDC and ULDC</t>
    </r>
  </si>
  <si>
    <r>
      <rPr>
        <sz val="12"/>
        <rFont val="Arial"/>
        <family val="34"/>
      </rPr>
      <t>Consultancy Business</t>
    </r>
  </si>
  <si>
    <r>
      <rPr>
        <sz val="12"/>
        <rFont val="Arial"/>
        <family val="34"/>
      </rPr>
      <t>Telecommunication Business</t>
    </r>
  </si>
  <si>
    <r>
      <rPr>
        <sz val="12"/>
        <rFont val="Arial"/>
        <family val="34"/>
      </rPr>
      <t>Any other</t>
    </r>
  </si>
  <si>
    <r>
      <rPr>
        <sz val="12"/>
        <rFont val="Arial"/>
        <family val="34"/>
      </rPr>
      <t>Note: Heads indicated above are illustrative. Generating companies or the transmission utilities may furnish the allocations in different functional activities suited to their company.</t>
    </r>
  </si>
  <si>
    <r>
      <rPr>
        <sz val="12"/>
        <rFont val="Arial"/>
        <family val="34"/>
      </rPr>
      <t>Allocation of Corporate Expenses relating to functional activity of power
Generation or the transmission to various generating stations or the
transmission region/systems as the case may be.</t>
    </r>
  </si>
  <si>
    <r>
      <rPr>
        <sz val="12"/>
        <rFont val="Arial"/>
        <family val="34"/>
      </rPr>
      <t>Generating station 1 / Transmission
Region 1</t>
    </r>
  </si>
  <si>
    <r>
      <rPr>
        <sz val="12"/>
        <rFont val="Arial"/>
        <family val="34"/>
      </rPr>
      <t>Generating station 2 /
Transmission Region 2 ……..</t>
    </r>
  </si>
  <si>
    <r>
      <rPr>
        <sz val="12"/>
        <rFont val="Arial"/>
        <family val="34"/>
      </rPr>
      <t>Note:</t>
    </r>
  </si>
  <si>
    <r>
      <rPr>
        <sz val="12"/>
        <rFont val="Arial"/>
        <family val="34"/>
      </rPr>
      <t>expenses.</t>
    </r>
  </si>
  <si>
    <r>
      <rPr>
        <sz val="12"/>
        <rFont val="Arial"/>
        <family val="34"/>
      </rPr>
      <t>(ii) Details of expenditure under the head "Others".</t>
    </r>
  </si>
  <si>
    <r>
      <rPr>
        <sz val="12"/>
        <rFont val="Arial"/>
        <family val="34"/>
      </rPr>
      <t>(iii) Details of the amount indicated under the head "Revenues/Recoveries".</t>
    </r>
  </si>
  <si>
    <r>
      <rPr>
        <sz val="12"/>
        <rFont val="Arial"/>
        <family val="34"/>
      </rPr>
      <t>(iv) Details of arrears and prior period adjustments included in the data for the period 2012-13 to 2016-17, if</t>
    </r>
  </si>
  <si>
    <r>
      <rPr>
        <sz val="12"/>
        <rFont val="Arial"/>
        <family val="34"/>
      </rPr>
      <t>any, pertaining to period prior to the year 2012-13 should be mentioned separately in the following format:</t>
    </r>
  </si>
  <si>
    <r>
      <rPr>
        <sz val="12"/>
        <rFont val="Arial"/>
        <family val="34"/>
      </rPr>
      <t>Sl.
No.</t>
    </r>
  </si>
  <si>
    <r>
      <rPr>
        <sz val="12"/>
        <rFont val="Arial"/>
        <family val="34"/>
      </rPr>
      <t>Year during the period 2012-17 in
which      arrear/      prior      period adjustments have been made</t>
    </r>
  </si>
  <si>
    <r>
      <rPr>
        <sz val="12"/>
        <rFont val="Arial"/>
        <family val="34"/>
      </rPr>
      <t>Year to which this arrear
and        prior        period adjustment pertains</t>
    </r>
  </si>
  <si>
    <r>
      <rPr>
        <sz val="12"/>
        <rFont val="Arial"/>
        <family val="34"/>
      </rPr>
      <t>Amount of  arrear/  prior
period           adjustment
(Rs. in lakh)</t>
    </r>
  </si>
  <si>
    <r>
      <rPr>
        <sz val="12"/>
        <rFont val="Arial"/>
        <family val="34"/>
      </rPr>
      <t>(v) Separately furnish the details of abnormal expenses, if any.</t>
    </r>
  </si>
  <si>
    <r>
      <rPr>
        <sz val="12"/>
        <rFont val="Arial"/>
        <family val="34"/>
      </rPr>
      <t>(vi)  Future provisions pertaining to period beyond 2016-17 made in the employee cost or any other head during</t>
    </r>
  </si>
  <si>
    <r>
      <rPr>
        <sz val="12"/>
        <rFont val="Arial"/>
        <family val="34"/>
      </rPr>
      <t>2012-13 to 2016-17 towards wage revision/arrears or for any other reason shall be provided separately.</t>
    </r>
  </si>
  <si>
    <r>
      <rPr>
        <sz val="12"/>
        <rFont val="Arial"/>
        <family val="34"/>
      </rPr>
      <t>(vii) Details of Regional level expenses to be provided separately giving methodology of allocation of Regional</t>
    </r>
  </si>
  <si>
    <t>(i)Explanation / Justification for year to year variation of more than (±) 10% in any head of O&amp;M expenses.</t>
  </si>
  <si>
    <t>Year-wise audited actual O&amp;M expenses submitted for the period 2012-13 to 2016-17 should be clearly indicating the following:</t>
  </si>
  <si>
    <r>
      <rPr>
        <b/>
        <u/>
        <sz val="12"/>
        <rFont val="Calibri"/>
        <family val="2"/>
        <scheme val="minor"/>
      </rPr>
      <t>Annexure –I</t>
    </r>
  </si>
  <si>
    <r>
      <rPr>
        <b/>
        <sz val="12"/>
        <rFont val="Calibri"/>
        <family val="2"/>
        <scheme val="minor"/>
      </rPr>
      <t>2012-13</t>
    </r>
  </si>
  <si>
    <r>
      <rPr>
        <b/>
        <sz val="12"/>
        <rFont val="Calibri"/>
        <family val="2"/>
        <scheme val="minor"/>
      </rPr>
      <t>2013-14</t>
    </r>
  </si>
  <si>
    <r>
      <rPr>
        <b/>
        <sz val="12"/>
        <rFont val="Calibri"/>
        <family val="2"/>
        <scheme val="minor"/>
      </rPr>
      <t>2014-15</t>
    </r>
  </si>
  <si>
    <r>
      <rPr>
        <b/>
        <sz val="12"/>
        <rFont val="Calibri"/>
        <family val="2"/>
        <scheme val="minor"/>
      </rPr>
      <t>2015-16</t>
    </r>
  </si>
  <si>
    <r>
      <rPr>
        <b/>
        <sz val="12"/>
        <rFont val="Calibri"/>
        <family val="2"/>
        <scheme val="minor"/>
      </rPr>
      <t>2016-17</t>
    </r>
  </si>
  <si>
    <r>
      <rPr>
        <sz val="12"/>
        <rFont val="Calibri"/>
        <family val="2"/>
        <scheme val="minor"/>
      </rPr>
      <t>MW</t>
    </r>
  </si>
  <si>
    <r>
      <rPr>
        <b/>
        <sz val="12"/>
        <rFont val="Calibri"/>
        <family val="2"/>
        <scheme val="minor"/>
      </rPr>
      <t>Primary Fuel :</t>
    </r>
  </si>
  <si>
    <r>
      <rPr>
        <sz val="12"/>
        <rFont val="Calibri"/>
        <family val="2"/>
        <scheme val="minor"/>
      </rPr>
      <t>MT</t>
    </r>
  </si>
  <si>
    <r>
      <rPr>
        <b/>
        <u/>
        <sz val="12"/>
        <rFont val="Calibri"/>
        <family val="2"/>
        <scheme val="minor"/>
      </rPr>
      <t>SH 2/4</t>
    </r>
  </si>
  <si>
    <r>
      <rPr>
        <b/>
        <sz val="12"/>
        <rFont val="Calibri"/>
        <family val="2"/>
        <scheme val="minor"/>
      </rPr>
      <t>Period</t>
    </r>
  </si>
  <si>
    <r>
      <rPr>
        <b/>
        <sz val="12"/>
        <rFont val="Calibri"/>
        <family val="2"/>
        <scheme val="minor"/>
      </rPr>
      <t>Generation :</t>
    </r>
  </si>
  <si>
    <r>
      <rPr>
        <sz val="12"/>
        <rFont val="Calibri"/>
        <family val="2"/>
        <scheme val="minor"/>
      </rPr>
      <t>-Actual  Gross  Generation  at generator terminals</t>
    </r>
  </si>
  <si>
    <r>
      <rPr>
        <sz val="12"/>
        <rFont val="Calibri"/>
        <family val="2"/>
        <scheme val="minor"/>
      </rPr>
      <t>MU</t>
    </r>
  </si>
  <si>
    <r>
      <rPr>
        <sz val="12"/>
        <rFont val="Calibri"/>
        <family val="2"/>
        <scheme val="minor"/>
      </rPr>
      <t>-Actual Net Generation Ex-bus</t>
    </r>
  </si>
  <si>
    <r>
      <rPr>
        <sz val="12"/>
        <rFont val="Calibri"/>
        <family val="2"/>
        <scheme val="minor"/>
      </rPr>
      <t>Average Declared Capacity (DC)</t>
    </r>
  </si>
  <si>
    <r>
      <rPr>
        <sz val="12"/>
        <rFont val="Calibri"/>
        <family val="2"/>
        <scheme val="minor"/>
      </rPr>
      <t>Actual Auxiliary Energy Consumption excluding colony consumption</t>
    </r>
  </si>
  <si>
    <r>
      <rPr>
        <sz val="12"/>
        <rFont val="Calibri"/>
        <family val="2"/>
        <scheme val="minor"/>
      </rPr>
      <t xml:space="preserve">Consumption </t>
    </r>
    <r>
      <rPr>
        <b/>
        <sz val="12"/>
        <rFont val="Calibri"/>
        <family val="2"/>
        <scheme val="minor"/>
      </rPr>
      <t>:</t>
    </r>
  </si>
  <si>
    <r>
      <rPr>
        <sz val="12"/>
        <rFont val="Calibri"/>
        <family val="2"/>
        <scheme val="minor"/>
      </rPr>
      <t>Domestic coal</t>
    </r>
  </si>
  <si>
    <r>
      <rPr>
        <sz val="12"/>
        <rFont val="Calibri"/>
        <family val="2"/>
        <scheme val="minor"/>
      </rPr>
      <t>From linked mines</t>
    </r>
  </si>
  <si>
    <r>
      <rPr>
        <sz val="12"/>
        <rFont val="Calibri"/>
        <family val="2"/>
        <scheme val="minor"/>
      </rPr>
      <t>Non-linked mines</t>
    </r>
  </si>
  <si>
    <r>
      <rPr>
        <sz val="12"/>
        <rFont val="Calibri"/>
        <family val="2"/>
        <scheme val="minor"/>
      </rPr>
      <t>Imported coal</t>
    </r>
    <r>
      <rPr>
        <b/>
        <sz val="12"/>
        <rFont val="Calibri"/>
        <family val="2"/>
        <scheme val="minor"/>
      </rPr>
      <t>*</t>
    </r>
  </si>
  <si>
    <r>
      <rPr>
        <sz val="12"/>
        <rFont val="Calibri"/>
        <family val="2"/>
        <scheme val="minor"/>
      </rPr>
      <t>Spot market/e-auction coal</t>
    </r>
    <r>
      <rPr>
        <b/>
        <sz val="12"/>
        <rFont val="Calibri"/>
        <family val="2"/>
        <scheme val="minor"/>
      </rPr>
      <t>*</t>
    </r>
  </si>
  <si>
    <r>
      <rPr>
        <b/>
        <sz val="12"/>
        <rFont val="Calibri"/>
        <family val="2"/>
        <scheme val="minor"/>
      </rPr>
      <t>Gross Calorific Value (GCV) :</t>
    </r>
  </si>
  <si>
    <r>
      <rPr>
        <b/>
        <sz val="12"/>
        <rFont val="Calibri"/>
        <family val="2"/>
        <scheme val="minor"/>
      </rPr>
      <t>Imported Coal</t>
    </r>
  </si>
  <si>
    <r>
      <rPr>
        <sz val="12"/>
        <rFont val="Calibri"/>
        <family val="2"/>
        <scheme val="minor"/>
      </rPr>
      <t>(kCal /Kg)</t>
    </r>
  </si>
  <si>
    <r>
      <rPr>
        <b/>
        <sz val="12"/>
        <rFont val="Calibri"/>
        <family val="2"/>
        <scheme val="minor"/>
      </rPr>
      <t>Price of coal :</t>
    </r>
  </si>
  <si>
    <r>
      <rPr>
        <b/>
        <sz val="12"/>
        <rFont val="Calibri"/>
        <family val="2"/>
        <scheme val="minor"/>
      </rPr>
      <t>Blending :</t>
    </r>
  </si>
  <si>
    <r>
      <rPr>
        <sz val="12"/>
        <rFont val="Calibri"/>
        <family val="2"/>
        <scheme val="minor"/>
      </rPr>
      <t>Blending ratio of imported coal with domestic coal</t>
    </r>
  </si>
  <si>
    <r>
      <rPr>
        <sz val="12"/>
        <rFont val="Calibri"/>
        <family val="2"/>
        <scheme val="minor"/>
      </rPr>
      <t>Proportion of e-auction coal in the blending</t>
    </r>
  </si>
  <si>
    <r>
      <rPr>
        <sz val="12"/>
        <rFont val="Calibri"/>
        <family val="2"/>
        <scheme val="minor"/>
      </rPr>
      <t>Actual Average Coal stock maintained</t>
    </r>
  </si>
  <si>
    <r>
      <rPr>
        <b/>
        <sz val="12"/>
        <rFont val="Calibri"/>
        <family val="2"/>
        <scheme val="minor"/>
      </rPr>
      <t>Actual Transit &amp; Handling Losses for coal/Lignite</t>
    </r>
  </si>
  <si>
    <r>
      <rPr>
        <sz val="12"/>
        <rFont val="Calibri"/>
        <family val="2"/>
        <scheme val="minor"/>
      </rPr>
      <t>(%)</t>
    </r>
  </si>
  <si>
    <r>
      <rPr>
        <b/>
        <sz val="12"/>
        <rFont val="Calibri"/>
        <family val="2"/>
        <scheme val="minor"/>
      </rPr>
      <t>Pit- Head Station</t>
    </r>
  </si>
  <si>
    <r>
      <rPr>
        <sz val="12"/>
        <rFont val="Calibri"/>
        <family val="2"/>
        <scheme val="minor"/>
      </rPr>
      <t>14.5.1.1</t>
    </r>
  </si>
  <si>
    <r>
      <rPr>
        <sz val="12"/>
        <rFont val="Calibri"/>
        <family val="2"/>
        <scheme val="minor"/>
      </rPr>
      <t>Transit loss from linked mines</t>
    </r>
  </si>
  <si>
    <r>
      <rPr>
        <sz val="12"/>
        <rFont val="Calibri"/>
        <family val="2"/>
        <scheme val="minor"/>
      </rPr>
      <t>14.5.1.2</t>
    </r>
  </si>
  <si>
    <r>
      <rPr>
        <sz val="12"/>
        <rFont val="Calibri"/>
        <family val="2"/>
        <scheme val="minor"/>
      </rPr>
      <t>Transit loss from non-linked mines including e-auction coal mines.</t>
    </r>
  </si>
  <si>
    <r>
      <rPr>
        <sz val="12"/>
        <rFont val="Calibri"/>
        <family val="2"/>
        <scheme val="minor"/>
      </rPr>
      <t>14.5.1.3</t>
    </r>
  </si>
  <si>
    <r>
      <rPr>
        <sz val="12"/>
        <rFont val="Calibri"/>
        <family val="2"/>
        <scheme val="minor"/>
      </rPr>
      <t>Transit loss of imported coal</t>
    </r>
  </si>
  <si>
    <r>
      <rPr>
        <b/>
        <sz val="12"/>
        <rFont val="Calibri"/>
        <family val="2"/>
        <scheme val="minor"/>
      </rPr>
      <t>Non-Pit Head station</t>
    </r>
  </si>
  <si>
    <r>
      <rPr>
        <sz val="12"/>
        <rFont val="Calibri"/>
        <family val="2"/>
        <scheme val="minor"/>
      </rPr>
      <t>14.5.2.1</t>
    </r>
  </si>
  <si>
    <r>
      <rPr>
        <sz val="12"/>
        <rFont val="Calibri"/>
        <family val="2"/>
        <scheme val="minor"/>
      </rPr>
      <t>14.5.2.2</t>
    </r>
  </si>
  <si>
    <r>
      <rPr>
        <sz val="12"/>
        <rFont val="Calibri"/>
        <family val="2"/>
        <scheme val="minor"/>
      </rPr>
      <t>14.5.2.3</t>
    </r>
  </si>
  <si>
    <r>
      <rPr>
        <b/>
        <sz val="12"/>
        <rFont val="Calibri"/>
        <family val="2"/>
        <scheme val="minor"/>
      </rPr>
      <t xml:space="preserve">Secondary Fuel Oil :
</t>
    </r>
    <r>
      <rPr>
        <sz val="12"/>
        <rFont val="Calibri"/>
        <family val="2"/>
        <scheme val="minor"/>
      </rPr>
      <t>( If more than one fuel usedthen give details of all the fuels separately)</t>
    </r>
  </si>
  <si>
    <r>
      <rPr>
        <sz val="12"/>
        <rFont val="Calibri"/>
        <family val="2"/>
        <scheme val="minor"/>
      </rPr>
      <t>Consumption</t>
    </r>
  </si>
  <si>
    <r>
      <rPr>
        <sz val="12"/>
        <rFont val="Calibri"/>
        <family val="2"/>
        <scheme val="minor"/>
      </rPr>
      <t xml:space="preserve">Weighted      Average      Gross
Calorific value </t>
    </r>
    <r>
      <rPr>
        <b/>
        <sz val="12"/>
        <rFont val="Calibri"/>
        <family val="2"/>
        <scheme val="minor"/>
      </rPr>
      <t>(As received)</t>
    </r>
  </si>
  <si>
    <r>
      <rPr>
        <sz val="12"/>
        <rFont val="Calibri"/>
        <family val="2"/>
        <scheme val="minor"/>
      </rPr>
      <t>Weighted Average Price</t>
    </r>
  </si>
  <si>
    <r>
      <rPr>
        <sz val="12"/>
        <rFont val="Calibri"/>
        <family val="2"/>
        <scheme val="minor"/>
      </rPr>
      <t>Actual Average stock maintained</t>
    </r>
  </si>
  <si>
    <r>
      <rPr>
        <b/>
        <sz val="12"/>
        <rFont val="Calibri"/>
        <family val="2"/>
        <scheme val="minor"/>
      </rPr>
      <t>Weighted  average  duration  of outages( unit-wise details)</t>
    </r>
    <r>
      <rPr>
        <sz val="12"/>
        <rFont val="Calibri"/>
        <family val="2"/>
        <scheme val="minor"/>
      </rPr>
      <t>:</t>
    </r>
  </si>
  <si>
    <r>
      <rPr>
        <sz val="12"/>
        <rFont val="Calibri"/>
        <family val="2"/>
        <scheme val="minor"/>
      </rPr>
      <t>Planned Outages</t>
    </r>
  </si>
  <si>
    <r>
      <rPr>
        <sz val="12"/>
        <rFont val="Calibri"/>
        <family val="2"/>
        <scheme val="minor"/>
      </rPr>
      <t>(Days)</t>
    </r>
  </si>
  <si>
    <r>
      <rPr>
        <sz val="12"/>
        <rFont val="Calibri"/>
        <family val="2"/>
        <scheme val="minor"/>
      </rPr>
      <t>Forced Outages</t>
    </r>
  </si>
  <si>
    <r>
      <rPr>
        <sz val="12"/>
        <rFont val="Calibri"/>
        <family val="2"/>
        <scheme val="minor"/>
      </rPr>
      <t>Number of tripping</t>
    </r>
  </si>
  <si>
    <r>
      <rPr>
        <sz val="12"/>
        <rFont val="Calibri"/>
        <family val="2"/>
        <scheme val="minor"/>
      </rPr>
      <t>Cold Start-up</t>
    </r>
  </si>
  <si>
    <r>
      <rPr>
        <sz val="12"/>
        <rFont val="Calibri"/>
        <family val="2"/>
        <scheme val="minor"/>
      </rPr>
      <t>Warm Start-up</t>
    </r>
  </si>
  <si>
    <r>
      <rPr>
        <sz val="12"/>
        <rFont val="Calibri"/>
        <family val="2"/>
        <scheme val="minor"/>
      </rPr>
      <t>Hot start-up</t>
    </r>
  </si>
  <si>
    <r>
      <rPr>
        <sz val="12"/>
        <rFont val="Calibri"/>
        <family val="2"/>
        <scheme val="minor"/>
      </rPr>
      <t xml:space="preserve">NOx , SOx ,and other particulate
matter emission in </t>
    </r>
    <r>
      <rPr>
        <b/>
        <sz val="12"/>
        <rFont val="Calibri"/>
        <family val="2"/>
        <scheme val="minor"/>
      </rPr>
      <t>:</t>
    </r>
  </si>
  <si>
    <r>
      <rPr>
        <b/>
        <u/>
        <sz val="12"/>
        <rFont val="Calibri"/>
        <family val="2"/>
        <scheme val="minor"/>
      </rPr>
      <t>SH 4/4</t>
    </r>
  </si>
  <si>
    <r>
      <rPr>
        <sz val="12"/>
        <rFont val="Calibri"/>
        <family val="2"/>
        <scheme val="minor"/>
      </rPr>
      <t>Qty Produced</t>
    </r>
  </si>
  <si>
    <r>
      <rPr>
        <sz val="12"/>
        <rFont val="Calibri"/>
        <family val="2"/>
        <scheme val="minor"/>
      </rPr>
      <t>For making roads &amp;embarkment</t>
    </r>
  </si>
  <si>
    <r>
      <rPr>
        <sz val="12"/>
        <rFont val="Calibri"/>
        <family val="2"/>
        <scheme val="minor"/>
      </rPr>
      <t>Used in plant site in one or other form or used in some other site</t>
    </r>
  </si>
  <si>
    <r>
      <rPr>
        <sz val="12"/>
        <rFont val="Calibri"/>
        <family val="2"/>
        <scheme val="minor"/>
      </rPr>
      <t>Qty. and
Usage</t>
    </r>
  </si>
  <si>
    <r>
      <rPr>
        <sz val="12"/>
        <rFont val="Calibri"/>
        <family val="2"/>
        <scheme val="minor"/>
      </rPr>
      <t>Cost    of    spares    actually consumed</t>
    </r>
  </si>
  <si>
    <r>
      <rPr>
        <sz val="12"/>
        <rFont val="Calibri"/>
        <family val="2"/>
        <scheme val="minor"/>
      </rPr>
      <t>( Rs. Lakh)</t>
    </r>
  </si>
  <si>
    <r>
      <rPr>
        <sz val="12"/>
        <rFont val="Calibri"/>
        <family val="2"/>
        <scheme val="minor"/>
      </rPr>
      <t>Average stock of spares</t>
    </r>
  </si>
  <si>
    <r>
      <rPr>
        <sz val="12"/>
        <rFont val="Calibri"/>
        <family val="2"/>
        <scheme val="minor"/>
      </rPr>
      <t>(Rs. Lakhs)</t>
    </r>
  </si>
  <si>
    <r>
      <rPr>
        <sz val="12"/>
        <rFont val="Calibri"/>
        <family val="2"/>
        <scheme val="minor"/>
      </rPr>
      <t>- Executives</t>
    </r>
  </si>
  <si>
    <r>
      <rPr>
        <sz val="12"/>
        <rFont val="Calibri"/>
        <family val="2"/>
        <scheme val="minor"/>
      </rPr>
      <t>- Non Executives</t>
    </r>
  </si>
  <si>
    <r>
      <rPr>
        <sz val="12"/>
        <rFont val="Calibri"/>
        <family val="2"/>
        <scheme val="minor"/>
      </rPr>
      <t>- Corporate office</t>
    </r>
  </si>
  <si>
    <r>
      <rPr>
        <sz val="12"/>
        <rFont val="Calibri"/>
        <family val="2"/>
        <scheme val="minor"/>
      </rPr>
      <t>Man-MW ratio</t>
    </r>
  </si>
  <si>
    <r>
      <rPr>
        <sz val="12"/>
        <rFont val="Calibri"/>
        <family val="2"/>
        <scheme val="minor"/>
      </rPr>
      <t>Man/MW</t>
    </r>
  </si>
  <si>
    <r>
      <rPr>
        <b/>
        <sz val="12"/>
        <rFont val="Calibri"/>
        <family val="2"/>
        <scheme val="minor"/>
      </rPr>
      <t>Note:</t>
    </r>
  </si>
  <si>
    <t xml:space="preserve">Closed Cycle </t>
  </si>
  <si>
    <t xml:space="preserve">Electrical Driven </t>
  </si>
  <si>
    <t>-</t>
  </si>
  <si>
    <t>1000 KM</t>
  </si>
  <si>
    <t>ROAD</t>
  </si>
  <si>
    <t>Lignite</t>
  </si>
  <si>
    <t>NA</t>
  </si>
  <si>
    <t>(KL)</t>
  </si>
  <si>
    <r>
      <rPr>
        <b/>
        <sz val="12"/>
        <rFont val="Calibri"/>
        <family val="2"/>
        <scheme val="minor"/>
      </rPr>
      <t>Number of start-ups:</t>
    </r>
  </si>
  <si>
    <t>-Scheduled Generation Ex-bus</t>
  </si>
  <si>
    <t>MU</t>
  </si>
  <si>
    <t>NLC India Limited</t>
  </si>
  <si>
    <t>Maximum stock maintained for primary fuel</t>
  </si>
  <si>
    <t>Minimum Stock maintained for primary fuel</t>
  </si>
  <si>
    <t>Average stock maintained for primary fuel</t>
  </si>
  <si>
    <t>Any other use , Please specify</t>
  </si>
  <si>
    <t>Pit Head Power Station</t>
  </si>
  <si>
    <t xml:space="preserve"> Conveyor</t>
  </si>
  <si>
    <t>LDO &amp; HFO</t>
  </si>
  <si>
    <t>2 Nos Steam Generators are of Circulating Fluidised Bed Combustion Technology</t>
  </si>
  <si>
    <t>250 MW (2 x 125 MW)</t>
  </si>
  <si>
    <t>Barsingsar Thermal Power Station,  Barsingsar - 334 402, Rajasthan, 
Pit Head Power Station</t>
  </si>
  <si>
    <t>Transportation Distance of the station from the sources of supply</t>
  </si>
  <si>
    <t>Spot Market/e-auction</t>
  </si>
  <si>
    <t>KL</t>
  </si>
  <si>
    <t>Average Stock of secondary oil actually maintained</t>
  </si>
  <si>
    <t>Weighted Average Landed price of Domestic coal</t>
  </si>
  <si>
    <t>Weighted Average Landed Price of Imported coal</t>
  </si>
  <si>
    <t>Weighted Average Landed Price of Spot market/e-auction coal</t>
  </si>
  <si>
    <t>Weighted Average Landed Price of all the Coals</t>
  </si>
  <si>
    <t>Maximum Stock of secondary oil actually maintained</t>
  </si>
  <si>
    <t>Minimum Stock of secondary oil actually maintained</t>
  </si>
  <si>
    <t>LDO</t>
  </si>
  <si>
    <t>HFO</t>
  </si>
  <si>
    <t>15.4.1</t>
  </si>
  <si>
    <t>15.4.2</t>
  </si>
  <si>
    <t>Nos.</t>
  </si>
  <si>
    <t>Conversion of value added product (Cement &amp; Bricks Industry)</t>
  </si>
  <si>
    <t>Nil</t>
  </si>
  <si>
    <t>Lignite fed from Barsingsar Pithead mine</t>
  </si>
  <si>
    <t>Domestic Coal (Lignite)</t>
  </si>
  <si>
    <t>Land filling(Mixed with OB in mines filling)</t>
  </si>
  <si>
    <t>( KL)</t>
  </si>
  <si>
    <t>Million Ton</t>
  </si>
  <si>
    <t>Actual emission (SPM)</t>
  </si>
  <si>
    <t>NOx</t>
  </si>
  <si>
    <t>SOx</t>
  </si>
  <si>
    <t>Annual  Allocation or/and  Requirement</t>
  </si>
  <si>
    <t>Installed Capacity and Configuration</t>
  </si>
  <si>
    <t>MT</t>
  </si>
  <si>
    <t>IOCL, HPCL, New Delhi.</t>
  </si>
  <si>
    <t xml:space="preserve">UNIT - I </t>
  </si>
  <si>
    <t>UNIT - II</t>
  </si>
  <si>
    <r>
      <t>mg/Nm</t>
    </r>
    <r>
      <rPr>
        <vertAlign val="superscript"/>
        <sz val="12"/>
        <rFont val="Calibri"/>
        <family val="2"/>
        <scheme val="minor"/>
      </rPr>
      <t>3</t>
    </r>
  </si>
  <si>
    <r>
      <t xml:space="preserve"> mg/Nm</t>
    </r>
    <r>
      <rPr>
        <vertAlign val="superscript"/>
        <sz val="12"/>
        <rFont val="Calibri"/>
        <family val="2"/>
        <scheme val="minor"/>
      </rPr>
      <t>3</t>
    </r>
  </si>
  <si>
    <t>Design value of emission control equipment</t>
  </si>
  <si>
    <t xml:space="preserve">LDO : 510.30 </t>
  </si>
  <si>
    <t xml:space="preserve">  HFO : 540.42 </t>
  </si>
  <si>
    <t xml:space="preserve">HFO : 471.00 </t>
  </si>
  <si>
    <t xml:space="preserve">HFO : 488.38 </t>
  </si>
  <si>
    <t xml:space="preserve">LDO : 361.49 </t>
  </si>
  <si>
    <t xml:space="preserve">LDO : 241.80 </t>
  </si>
  <si>
    <t>KM</t>
  </si>
  <si>
    <r>
      <rPr>
        <sz val="12"/>
        <rFont val="Calibri"/>
        <family val="2"/>
        <scheme val="minor"/>
      </rPr>
      <t>(As Billed)</t>
    </r>
  </si>
  <si>
    <r>
      <rPr>
        <sz val="12"/>
        <rFont val="Calibri"/>
        <family val="2"/>
        <scheme val="minor"/>
      </rPr>
      <t>(As Received)</t>
    </r>
  </si>
  <si>
    <r>
      <rPr>
        <sz val="12"/>
        <rFont val="Calibri"/>
        <family val="2"/>
        <scheme val="minor"/>
      </rPr>
      <t>( As Fired )</t>
    </r>
  </si>
  <si>
    <t>(kCal/Lit.)</t>
  </si>
  <si>
    <t>(Rs per KL)</t>
  </si>
  <si>
    <t>1200 (LDO + HFO)</t>
  </si>
  <si>
    <t>Actual Energy supplied to Colony from the station</t>
  </si>
  <si>
    <t>Note :- * Not applicable to lignite based thermal power station.</t>
  </si>
  <si>
    <t>** Due to Royalty rivision from 10/05/2012</t>
  </si>
  <si>
    <r>
      <rPr>
        <b/>
        <u/>
        <sz val="12"/>
        <rFont val="Times New Roman"/>
        <family val="1"/>
      </rPr>
      <t>Annexure –I</t>
    </r>
  </si>
  <si>
    <r>
      <rPr>
        <b/>
        <u/>
        <sz val="12"/>
        <rFont val="Times New Roman"/>
        <family val="1"/>
      </rPr>
      <t>SH 1/4</t>
    </r>
  </si>
  <si>
    <r>
      <rPr>
        <b/>
        <sz val="12"/>
        <rFont val="Times New Roman"/>
        <family val="1"/>
      </rPr>
      <t>Particulars</t>
    </r>
  </si>
  <si>
    <r>
      <rPr>
        <b/>
        <sz val="12"/>
        <rFont val="Times New Roman"/>
        <family val="1"/>
      </rPr>
      <t>Units</t>
    </r>
  </si>
  <si>
    <r>
      <rPr>
        <b/>
        <sz val="12"/>
        <rFont val="Times New Roman"/>
        <family val="1"/>
      </rPr>
      <t>2012-13</t>
    </r>
  </si>
  <si>
    <r>
      <rPr>
        <b/>
        <sz val="12"/>
        <rFont val="Times New Roman"/>
        <family val="1"/>
      </rPr>
      <t>2013-14</t>
    </r>
  </si>
  <si>
    <r>
      <rPr>
        <b/>
        <sz val="12"/>
        <rFont val="Times New Roman"/>
        <family val="1"/>
      </rPr>
      <t>2014-15</t>
    </r>
  </si>
  <si>
    <r>
      <rPr>
        <b/>
        <sz val="12"/>
        <rFont val="Times New Roman"/>
        <family val="1"/>
      </rPr>
      <t>2015-16</t>
    </r>
  </si>
  <si>
    <r>
      <rPr>
        <b/>
        <sz val="12"/>
        <rFont val="Times New Roman"/>
        <family val="1"/>
      </rPr>
      <t>2016-17</t>
    </r>
  </si>
  <si>
    <r>
      <rPr>
        <sz val="12"/>
        <rFont val="Times New Roman"/>
        <family val="1"/>
      </rPr>
      <t>Name of Company</t>
    </r>
  </si>
  <si>
    <r>
      <rPr>
        <sz val="12"/>
        <rFont val="Times New Roman"/>
        <family val="1"/>
      </rPr>
      <t>MW</t>
    </r>
  </si>
  <si>
    <r>
      <rPr>
        <sz val="12"/>
        <rFont val="Times New Roman"/>
        <family val="1"/>
      </rPr>
      <t>Rated    Steam    Parameters (Also state the type of Steam turbine and Boiler)</t>
    </r>
  </si>
  <si>
    <r>
      <t>Main Steam: 126Kg/Cm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, 535°C Reheat Steam: 29.58 Kg/cm2, 535°C 
TURBINE : Tandem compound, straight condensing ,single reheat  with two cylinder - HP/IP combined &amp; double flow LP turbine
BOILER : Single Drum,natural circulation,single reheat,radiant,dry bottom,balanced draft CFBC type</t>
    </r>
  </si>
  <si>
    <r>
      <rPr>
        <sz val="12"/>
        <rFont val="Times New Roman"/>
        <family val="1"/>
      </rPr>
      <t>Type of BFP</t>
    </r>
  </si>
  <si>
    <r>
      <rPr>
        <sz val="12"/>
        <rFont val="Times New Roman"/>
        <family val="1"/>
      </rPr>
      <t>Circulating water system</t>
    </r>
  </si>
  <si>
    <r>
      <rPr>
        <sz val="12"/>
        <rFont val="Times New Roman"/>
        <family val="1"/>
      </rPr>
      <t>Any other Site specific feature</t>
    </r>
  </si>
  <si>
    <r>
      <rPr>
        <b/>
        <sz val="12"/>
        <rFont val="Times New Roman"/>
        <family val="1"/>
      </rPr>
      <t>Fuels :</t>
    </r>
  </si>
  <si>
    <r>
      <rPr>
        <b/>
        <sz val="12"/>
        <rFont val="Times New Roman"/>
        <family val="1"/>
      </rPr>
      <t>Primary Fuel :</t>
    </r>
  </si>
  <si>
    <r>
      <rPr>
        <sz val="12"/>
        <rFont val="Times New Roman"/>
        <family val="1"/>
      </rPr>
      <t>8.1.1</t>
    </r>
  </si>
  <si>
    <r>
      <rPr>
        <sz val="12"/>
        <rFont val="Times New Roman"/>
        <family val="1"/>
      </rPr>
      <t>8.1.2</t>
    </r>
  </si>
  <si>
    <r>
      <rPr>
        <sz val="12"/>
        <rFont val="Times New Roman"/>
        <family val="1"/>
      </rPr>
      <t>8.1.2.</t>
    </r>
  </si>
  <si>
    <r>
      <rPr>
        <sz val="12"/>
        <rFont val="Times New Roman"/>
        <family val="1"/>
      </rPr>
      <t>FSA</t>
    </r>
  </si>
  <si>
    <r>
      <rPr>
        <sz val="12"/>
        <rFont val="Times New Roman"/>
        <family val="1"/>
      </rPr>
      <t>MT</t>
    </r>
  </si>
  <si>
    <r>
      <rPr>
        <sz val="12"/>
        <rFont val="Times New Roman"/>
        <family val="1"/>
      </rPr>
      <t>Imported</t>
    </r>
  </si>
  <si>
    <r>
      <rPr>
        <sz val="12"/>
        <rFont val="Times New Roman"/>
        <family val="1"/>
      </rPr>
      <t>8.1.3</t>
    </r>
  </si>
  <si>
    <r>
      <rPr>
        <sz val="12"/>
        <rFont val="Times New Roman"/>
        <family val="1"/>
      </rPr>
      <t>km</t>
    </r>
  </si>
  <si>
    <r>
      <rPr>
        <sz val="12"/>
        <rFont val="Times New Roman"/>
        <family val="1"/>
      </rPr>
      <t>8.1.4</t>
    </r>
  </si>
  <si>
    <r>
      <rPr>
        <sz val="12"/>
        <rFont val="Times New Roman"/>
        <family val="1"/>
      </rPr>
      <t>Mode of Transport</t>
    </r>
  </si>
  <si>
    <r>
      <rPr>
        <sz val="12"/>
        <rFont val="Times New Roman"/>
        <family val="1"/>
      </rPr>
      <t>8.1.5</t>
    </r>
  </si>
  <si>
    <r>
      <rPr>
        <sz val="12"/>
        <rFont val="Times New Roman"/>
        <family val="1"/>
      </rPr>
      <t>Maximum Station capability to stock primary fuel</t>
    </r>
  </si>
  <si>
    <r>
      <rPr>
        <sz val="12"/>
        <rFont val="Times New Roman"/>
        <family val="1"/>
      </rPr>
      <t>Days
&amp; MT</t>
    </r>
  </si>
  <si>
    <r>
      <rPr>
        <sz val="12"/>
        <rFont val="Times New Roman"/>
        <family val="1"/>
      </rPr>
      <t>8.1.6</t>
    </r>
  </si>
  <si>
    <r>
      <rPr>
        <sz val="12"/>
        <rFont val="Times New Roman"/>
        <family val="1"/>
      </rPr>
      <t>8.1.7</t>
    </r>
  </si>
  <si>
    <r>
      <rPr>
        <sz val="12"/>
        <rFont val="Times New Roman"/>
        <family val="1"/>
      </rPr>
      <t>8.1.8</t>
    </r>
  </si>
  <si>
    <r>
      <rPr>
        <b/>
        <sz val="12"/>
        <rFont val="Times New Roman"/>
        <family val="1"/>
      </rPr>
      <t>Secondary Fuel :</t>
    </r>
  </si>
  <si>
    <r>
      <rPr>
        <sz val="12"/>
        <rFont val="Times New Roman"/>
        <family val="1"/>
      </rPr>
      <t>8.2.1</t>
    </r>
  </si>
  <si>
    <r>
      <rPr>
        <sz val="12"/>
        <rFont val="Times New Roman"/>
        <family val="1"/>
      </rPr>
      <t>8.2.2</t>
    </r>
  </si>
  <si>
    <r>
      <rPr>
        <sz val="12"/>
        <rFont val="Times New Roman"/>
        <family val="1"/>
      </rPr>
      <t>Sources of supply</t>
    </r>
  </si>
  <si>
    <r>
      <rPr>
        <sz val="12"/>
        <rFont val="Times New Roman"/>
        <family val="1"/>
      </rPr>
      <t>8.2.3</t>
    </r>
  </si>
  <si>
    <r>
      <rPr>
        <sz val="12"/>
        <rFont val="Times New Roman"/>
        <family val="1"/>
      </rPr>
      <t>8.2.4</t>
    </r>
  </si>
  <si>
    <r>
      <rPr>
        <sz val="12"/>
        <rFont val="Times New Roman"/>
        <family val="1"/>
      </rPr>
      <t>8.2.5</t>
    </r>
  </si>
  <si>
    <r>
      <rPr>
        <sz val="12"/>
        <rFont val="Times New Roman"/>
        <family val="1"/>
      </rPr>
      <t>Maximum Station capability to stock
secondary fuels</t>
    </r>
  </si>
  <si>
    <r>
      <rPr>
        <sz val="12"/>
        <rFont val="Times New Roman"/>
        <family val="1"/>
      </rPr>
      <t>8.2.6</t>
    </r>
  </si>
  <si>
    <r>
      <rPr>
        <sz val="12"/>
        <rFont val="Times New Roman"/>
        <family val="1"/>
      </rPr>
      <t>8.2.7</t>
    </r>
  </si>
  <si>
    <r>
      <rPr>
        <sz val="12"/>
        <rFont val="Times New Roman"/>
        <family val="1"/>
      </rPr>
      <t>8.2.8</t>
    </r>
  </si>
  <si>
    <r>
      <rPr>
        <sz val="12"/>
        <rFont val="Times New Roman"/>
        <family val="1"/>
      </rPr>
      <t>Cost of Spares :</t>
    </r>
  </si>
  <si>
    <r>
      <rPr>
        <sz val="12"/>
        <rFont val="Times New Roman"/>
        <family val="1"/>
      </rPr>
      <t>Cost of Spares capitalized in the books of accounts</t>
    </r>
  </si>
  <si>
    <r>
      <rPr>
        <sz val="12"/>
        <rFont val="Times New Roman"/>
        <family val="1"/>
      </rPr>
      <t>(Rs. Lakh)</t>
    </r>
  </si>
  <si>
    <r>
      <rPr>
        <sz val="12"/>
        <rFont val="Times New Roman"/>
        <family val="1"/>
      </rPr>
      <t>Cost of  spares included in capital cost for the purpose of tariff</t>
    </r>
  </si>
  <si>
    <t>Sl.No</t>
  </si>
  <si>
    <t>  Actual annual performance/operational data for the lignite based thermal generating stations for the 5-year period from 2012-13 to 2016-17</t>
  </si>
  <si>
    <t>Name of Station/ Pit head or Non- Pit head</t>
  </si>
  <si>
    <t>Sources   of   supply/   procurement along  with  contracted  quantity  and grade of coal</t>
  </si>
  <si>
    <t>Annual Allocation / Requirement</t>
  </si>
  <si>
    <t>Actual annual performance/operational data for the lignite based thermal generating stations for the 5-year period from 2012-13 to 2016-17</t>
  </si>
  <si>
    <r>
      <rPr>
        <sz val="11"/>
        <rFont val="Calibri"/>
        <family val="2"/>
        <scheme val="minor"/>
      </rPr>
      <t>kCal/kg</t>
    </r>
  </si>
  <si>
    <r>
      <rPr>
        <sz val="10"/>
        <rFont val="Calibri"/>
        <family val="2"/>
        <scheme val="minor"/>
      </rPr>
      <t>kCal/kg</t>
    </r>
  </si>
  <si>
    <r>
      <rPr>
        <sz val="10"/>
        <rFont val="Calibri"/>
        <family val="2"/>
        <scheme val="minor"/>
      </rPr>
      <t>(Rs/MT)</t>
    </r>
  </si>
  <si>
    <t>% and MT ( of the total coal consumed )</t>
  </si>
  <si>
    <r>
      <rPr>
        <sz val="8"/>
        <rFont val="Calibri"/>
        <family val="2"/>
        <scheme val="minor"/>
      </rPr>
      <t>Equivalent to
domestic coal</t>
    </r>
  </si>
  <si>
    <r>
      <t>mg/Nm</t>
    </r>
    <r>
      <rPr>
        <vertAlign val="superscript"/>
        <sz val="10"/>
        <rFont val="Calibri"/>
        <family val="2"/>
        <scheme val="minor"/>
      </rPr>
      <t>3</t>
    </r>
  </si>
  <si>
    <r>
      <rPr>
        <sz val="10"/>
        <rFont val="Calibri"/>
        <family val="2"/>
        <scheme val="minor"/>
      </rPr>
      <t>Days and
MT</t>
    </r>
  </si>
  <si>
    <t>Spot market/e- auction coal</t>
  </si>
  <si>
    <t>Weighted Average Gross Calorific value (As Billed)</t>
  </si>
  <si>
    <t>Weighted Average Gross Calorific value (As Received)</t>
  </si>
  <si>
    <t>Weighted Average Gross Calorific value (As Fired)</t>
  </si>
  <si>
    <t>Detail of Ash utilization % of fly ash produced</t>
  </si>
  <si>
    <t>Number of employees deployed in O&amp;M</t>
  </si>
  <si>
    <t xml:space="preserve">1. BTPS  beneficiaries along  with allocation  - Ajmer Discom - 28 %, Jaipur Discom - 40 %, Jodhpur Discom - 32 % .
</t>
  </si>
  <si>
    <t>2.5 Lac Tonnes including Mines Storage</t>
  </si>
  <si>
    <r>
      <rPr>
        <b/>
        <sz val="12"/>
        <rFont val="Calibri"/>
        <family val="2"/>
        <scheme val="minor"/>
      </rPr>
      <t>Annexure –IV</t>
    </r>
  </si>
  <si>
    <r>
      <rPr>
        <b/>
        <sz val="12"/>
        <rFont val="Calibri"/>
        <family val="2"/>
        <scheme val="minor"/>
      </rPr>
      <t xml:space="preserve">PLANT AVAILABILITY/SCHEDULED PLANT LOAD FACTOR ACHIEVED
</t>
    </r>
    <r>
      <rPr>
        <sz val="12"/>
        <rFont val="Calibri"/>
        <family val="2"/>
        <scheme val="minor"/>
      </rPr>
      <t>Generating company: NLC INDIA LIMITED 
Name of Generating station: Installed Capacity (MW) :Barsingsar Thermal Power Station (250 MW)
Normative Annual Plant Availability Factor (%) approved by Commission : First 3 years from COD 75 % and 80 % for following years.</t>
    </r>
  </si>
  <si>
    <r>
      <rPr>
        <b/>
        <sz val="12"/>
        <rFont val="Calibri"/>
        <family val="2"/>
        <scheme val="minor"/>
      </rPr>
      <t>Plant Availability Factor Achieved (%)</t>
    </r>
  </si>
  <si>
    <r>
      <rPr>
        <sz val="12"/>
        <rFont val="Calibri"/>
        <family val="2"/>
        <scheme val="minor"/>
      </rPr>
      <t>Month</t>
    </r>
  </si>
  <si>
    <r>
      <rPr>
        <sz val="12"/>
        <rFont val="Calibri"/>
        <family val="2"/>
        <scheme val="minor"/>
      </rPr>
      <t>Reasons for shortfall in PAF
achieved vis-a-vis NAPAF</t>
    </r>
  </si>
  <si>
    <r>
      <rPr>
        <sz val="12"/>
        <rFont val="Calibri"/>
        <family val="2"/>
        <scheme val="minor"/>
      </rPr>
      <t>April</t>
    </r>
  </si>
  <si>
    <t xml:space="preserve"> Forced Outages &amp; Partial loading in both Units. Consequent to the modification carried out in both the Boilers in F.Y. 2016-17 planned outages, PAF % has improved.</t>
  </si>
  <si>
    <r>
      <rPr>
        <sz val="12"/>
        <rFont val="Calibri"/>
        <family val="2"/>
        <scheme val="minor"/>
      </rPr>
      <t>May</t>
    </r>
  </si>
  <si>
    <r>
      <rPr>
        <sz val="12"/>
        <rFont val="Calibri"/>
        <family val="2"/>
        <scheme val="minor"/>
      </rPr>
      <t>June</t>
    </r>
  </si>
  <si>
    <r>
      <rPr>
        <sz val="12"/>
        <rFont val="Calibri"/>
        <family val="2"/>
        <scheme val="minor"/>
      </rPr>
      <t>July</t>
    </r>
  </si>
  <si>
    <r>
      <rPr>
        <sz val="12"/>
        <rFont val="Calibri"/>
        <family val="2"/>
        <scheme val="minor"/>
      </rPr>
      <t>August</t>
    </r>
  </si>
  <si>
    <r>
      <rPr>
        <sz val="12"/>
        <rFont val="Calibri"/>
        <family val="2"/>
        <scheme val="minor"/>
      </rPr>
      <t>September</t>
    </r>
  </si>
  <si>
    <r>
      <rPr>
        <sz val="12"/>
        <rFont val="Calibri"/>
        <family val="2"/>
        <scheme val="minor"/>
      </rPr>
      <t>October</t>
    </r>
  </si>
  <si>
    <r>
      <rPr>
        <sz val="12"/>
        <rFont val="Calibri"/>
        <family val="2"/>
        <scheme val="minor"/>
      </rPr>
      <t>November</t>
    </r>
  </si>
  <si>
    <r>
      <rPr>
        <sz val="12"/>
        <rFont val="Calibri"/>
        <family val="2"/>
        <scheme val="minor"/>
      </rPr>
      <t>December</t>
    </r>
  </si>
  <si>
    <r>
      <rPr>
        <sz val="12"/>
        <rFont val="Calibri"/>
        <family val="2"/>
        <scheme val="minor"/>
      </rPr>
      <t>January</t>
    </r>
  </si>
  <si>
    <r>
      <rPr>
        <sz val="12"/>
        <rFont val="Calibri"/>
        <family val="2"/>
        <scheme val="minor"/>
      </rPr>
      <t>February</t>
    </r>
  </si>
  <si>
    <r>
      <rPr>
        <sz val="12"/>
        <rFont val="Calibri"/>
        <family val="2"/>
        <scheme val="minor"/>
      </rPr>
      <t>March</t>
    </r>
  </si>
  <si>
    <r>
      <rPr>
        <b/>
        <sz val="12"/>
        <rFont val="Calibri"/>
        <family val="2"/>
        <scheme val="minor"/>
      </rPr>
      <t>Annual</t>
    </r>
  </si>
  <si>
    <t>Scheduled Plant Load Factor Achieved (%)</t>
  </si>
  <si>
    <r>
      <rPr>
        <sz val="12"/>
        <rFont val="Calibri"/>
        <family val="2"/>
        <scheme val="minor"/>
      </rPr>
      <t>Reasons for shortfall in PLF
achieved vis-a-vis Target PLF</t>
    </r>
  </si>
  <si>
    <t xml:space="preserve"> Forced Outages &amp; Partial loading in both Units. Consequent to the modification carried out in both the Boilers in F.Y. 2016-17 planned outages, Scheduled PLF % has improved.</t>
  </si>
  <si>
    <t>Total</t>
  </si>
  <si>
    <r>
      <rPr>
        <b/>
        <sz val="11"/>
        <rFont val="Arial"/>
        <family val="34"/>
      </rPr>
      <t>Annexure VI(A)</t>
    </r>
  </si>
  <si>
    <r>
      <rPr>
        <sz val="11"/>
        <rFont val="Arial"/>
        <family val="34"/>
      </rPr>
      <t>DETAILS OF OPERATION AND MAINTENANCE EXPENSES</t>
    </r>
  </si>
  <si>
    <r>
      <rPr>
        <sz val="10"/>
        <rFont val="Arial"/>
        <family val="34"/>
      </rPr>
      <t>(To be filled for each of the Thermal /Hydro Generating Station)</t>
    </r>
  </si>
  <si>
    <t>Name of the Company:  NLC India Limited</t>
  </si>
  <si>
    <t>Name of the Power Station : BARSINGSAR TPS</t>
  </si>
  <si>
    <r>
      <rPr>
        <sz val="8"/>
        <rFont val="Arial"/>
        <family val="34"/>
      </rPr>
      <t>(Rs. In Lakhs)</t>
    </r>
  </si>
  <si>
    <r>
      <rPr>
        <b/>
        <sz val="8"/>
        <rFont val="Arial"/>
        <family val="34"/>
      </rPr>
      <t>Sl.No.</t>
    </r>
  </si>
  <si>
    <r>
      <rPr>
        <b/>
        <sz val="8"/>
        <rFont val="Arial"/>
        <family val="34"/>
      </rPr>
      <t>ITEM</t>
    </r>
  </si>
  <si>
    <t>MIS</t>
  </si>
  <si>
    <t>CTB</t>
  </si>
  <si>
    <r>
      <rPr>
        <b/>
        <sz val="10"/>
        <rFont val="Arial"/>
        <family val="34"/>
      </rPr>
      <t>2012-13</t>
    </r>
  </si>
  <si>
    <r>
      <rPr>
        <b/>
        <sz val="10"/>
        <rFont val="Arial"/>
        <family val="34"/>
      </rPr>
      <t>2013-14</t>
    </r>
  </si>
  <si>
    <r>
      <rPr>
        <b/>
        <sz val="10"/>
        <rFont val="Arial"/>
        <family val="34"/>
      </rPr>
      <t>2014-15</t>
    </r>
  </si>
  <si>
    <r>
      <rPr>
        <b/>
        <sz val="10"/>
        <rFont val="Arial"/>
        <family val="34"/>
      </rPr>
      <t>2015-16</t>
    </r>
  </si>
  <si>
    <r>
      <rPr>
        <b/>
        <sz val="10"/>
        <rFont val="Arial"/>
        <family val="34"/>
      </rPr>
      <t>2016-17</t>
    </r>
  </si>
  <si>
    <r>
      <rPr>
        <sz val="8"/>
        <rFont val="Arial"/>
        <family val="34"/>
      </rPr>
      <t>(A)</t>
    </r>
  </si>
  <si>
    <r>
      <rPr>
        <sz val="8"/>
        <rFont val="Arial"/>
        <family val="34"/>
      </rPr>
      <t>Breakup of O&amp;M expenses :</t>
    </r>
  </si>
  <si>
    <r>
      <rPr>
        <sz val="8"/>
        <rFont val="Arial"/>
        <family val="34"/>
      </rPr>
      <t>Consumption of Stores and Spares</t>
    </r>
  </si>
  <si>
    <r>
      <rPr>
        <sz val="8"/>
        <rFont val="Arial"/>
        <family val="34"/>
      </rPr>
      <t>Repair and Maintenance</t>
    </r>
  </si>
  <si>
    <r>
      <rPr>
        <sz val="8"/>
        <rFont val="Arial"/>
        <family val="34"/>
      </rPr>
      <t>Insurance</t>
    </r>
  </si>
  <si>
    <t>Insurance</t>
  </si>
  <si>
    <r>
      <rPr>
        <sz val="8"/>
        <rFont val="Arial"/>
        <family val="34"/>
      </rPr>
      <t>Security (normal)</t>
    </r>
  </si>
  <si>
    <r>
      <rPr>
        <sz val="8"/>
        <rFont val="Arial"/>
        <family val="34"/>
      </rPr>
      <t xml:space="preserve">Additional Security it any on the advise of Govt. Agency/
</t>
    </r>
    <r>
      <rPr>
        <sz val="8"/>
        <rFont val="Arial"/>
        <family val="34"/>
      </rPr>
      <t>Statutory Authorityf</t>
    </r>
  </si>
  <si>
    <r>
      <rPr>
        <sz val="8"/>
        <rFont val="Arial"/>
        <family val="34"/>
      </rPr>
      <t>Water Charges</t>
    </r>
  </si>
  <si>
    <r>
      <rPr>
        <sz val="8"/>
        <rFont val="Arial"/>
        <family val="34"/>
      </rPr>
      <t>Administrative Expenses :</t>
    </r>
  </si>
  <si>
    <r>
      <rPr>
        <sz val="8"/>
        <rFont val="Arial"/>
        <family val="34"/>
      </rPr>
      <t>- Rent</t>
    </r>
  </si>
  <si>
    <r>
      <rPr>
        <sz val="8"/>
        <rFont val="Arial"/>
        <family val="34"/>
      </rPr>
      <t>- Electricity Charges</t>
    </r>
  </si>
  <si>
    <r>
      <rPr>
        <sz val="8"/>
        <rFont val="Arial"/>
        <family val="34"/>
      </rPr>
      <t>- Traveling and conveyance</t>
    </r>
  </si>
  <si>
    <r>
      <rPr>
        <sz val="8"/>
        <rFont val="Arial"/>
        <family val="34"/>
      </rPr>
      <t>- Communication expenses</t>
    </r>
  </si>
  <si>
    <r>
      <rPr>
        <sz val="8"/>
        <rFont val="Arial"/>
        <family val="34"/>
      </rPr>
      <t>- Advertising</t>
    </r>
  </si>
  <si>
    <r>
      <rPr>
        <sz val="8"/>
        <rFont val="Arial"/>
        <family val="34"/>
      </rPr>
      <t>- Foundation laying and inauguration</t>
    </r>
  </si>
  <si>
    <r>
      <rPr>
        <sz val="8"/>
        <rFont val="Arial"/>
        <family val="34"/>
      </rPr>
      <t>- Donations</t>
    </r>
  </si>
  <si>
    <r>
      <rPr>
        <sz val="8"/>
        <rFont val="Arial"/>
        <family val="34"/>
      </rPr>
      <t>- Entertainment</t>
    </r>
  </si>
  <si>
    <r>
      <rPr>
        <sz val="8"/>
        <rFont val="Arial"/>
        <family val="34"/>
      </rPr>
      <t>-Filing Fees</t>
    </r>
  </si>
  <si>
    <r>
      <rPr>
        <sz val="8"/>
        <rFont val="Arial"/>
        <family val="34"/>
      </rPr>
      <t>Sub-Total (Administrative Expenses)</t>
    </r>
  </si>
  <si>
    <r>
      <rPr>
        <sz val="8"/>
        <rFont val="Arial"/>
        <family val="34"/>
      </rPr>
      <t>Employee Cost</t>
    </r>
  </si>
  <si>
    <r>
      <rPr>
        <sz val="8"/>
        <rFont val="Arial"/>
        <family val="34"/>
      </rPr>
      <t>-Salaries, wages and allowances</t>
    </r>
  </si>
  <si>
    <t>Emp. Remuneration</t>
  </si>
  <si>
    <r>
      <rPr>
        <sz val="8"/>
        <rFont val="Arial"/>
        <family val="34"/>
      </rPr>
      <t>-Staff welfare expenses</t>
    </r>
  </si>
  <si>
    <t>Welfare Expenses</t>
  </si>
  <si>
    <r>
      <rPr>
        <sz val="8"/>
        <rFont val="Arial"/>
        <family val="34"/>
      </rPr>
      <t>-Productivity linked incentive</t>
    </r>
  </si>
  <si>
    <t>Bonus &amp; Incentives</t>
  </si>
  <si>
    <r>
      <rPr>
        <sz val="8"/>
        <rFont val="Arial"/>
        <family val="34"/>
      </rPr>
      <t>- Expenditure on VRS</t>
    </r>
  </si>
  <si>
    <r>
      <rPr>
        <sz val="8"/>
        <rFont val="Arial"/>
        <family val="34"/>
      </rPr>
      <t>-Ex-gratia</t>
    </r>
  </si>
  <si>
    <t>Superannuation Benefits ,CPF &amp; Gratuity</t>
  </si>
  <si>
    <r>
      <rPr>
        <sz val="8"/>
        <rFont val="Arial"/>
        <family val="34"/>
      </rPr>
      <t>-Performance related pay (PRP)</t>
    </r>
  </si>
  <si>
    <r>
      <rPr>
        <sz val="8"/>
        <rFont val="Arial"/>
        <family val="34"/>
      </rPr>
      <t>Sub-Total (Employee Cost)</t>
    </r>
  </si>
  <si>
    <r>
      <rPr>
        <sz val="8"/>
        <rFont val="Arial"/>
        <family val="34"/>
      </rPr>
      <t>Loss of store</t>
    </r>
  </si>
  <si>
    <r>
      <rPr>
        <sz val="8"/>
        <rFont val="Arial"/>
        <family val="34"/>
      </rPr>
      <t>Provisions</t>
    </r>
  </si>
  <si>
    <t>Provisions</t>
  </si>
  <si>
    <r>
      <rPr>
        <sz val="8"/>
        <rFont val="Arial"/>
        <family val="34"/>
      </rPr>
      <t>Prior Period Adjustment , if any</t>
    </r>
  </si>
  <si>
    <r>
      <rPr>
        <sz val="8"/>
        <rFont val="Arial"/>
        <family val="34"/>
      </rPr>
      <t>Corporate office expenses allocation</t>
    </r>
  </si>
  <si>
    <t>Common Charges</t>
  </si>
  <si>
    <r>
      <rPr>
        <sz val="8"/>
        <rFont val="Arial"/>
        <family val="34"/>
      </rPr>
      <t>- Others (Specify items)</t>
    </r>
  </si>
  <si>
    <r>
      <rPr>
        <sz val="8"/>
        <rFont val="Arial"/>
        <family val="34"/>
      </rPr>
      <t>Total (1 to 12)</t>
    </r>
  </si>
  <si>
    <t>14.1</t>
  </si>
  <si>
    <r>
      <rPr>
        <sz val="8"/>
        <rFont val="Arial"/>
        <family val="34"/>
      </rPr>
      <t>Revenue/ Recoveries, if any</t>
    </r>
  </si>
  <si>
    <t>Recovery</t>
  </si>
  <si>
    <r>
      <rPr>
        <sz val="8"/>
        <rFont val="Arial"/>
        <family val="34"/>
      </rPr>
      <t>Net Expenses</t>
    </r>
  </si>
  <si>
    <r>
      <rPr>
        <sz val="8"/>
        <rFont val="Arial"/>
        <family val="34"/>
      </rPr>
      <t xml:space="preserve">Capital spares consumed </t>
    </r>
    <r>
      <rPr>
        <b/>
        <sz val="8"/>
        <rFont val="Arial"/>
        <family val="34"/>
      </rPr>
      <t xml:space="preserve">not included in (A) (1)
</t>
    </r>
    <r>
      <rPr>
        <b/>
        <sz val="8"/>
        <rFont val="Arial"/>
        <family val="34"/>
      </rPr>
      <t xml:space="preserve">above and not claimed /allowed by Commission </t>
    </r>
    <r>
      <rPr>
        <sz val="8"/>
        <rFont val="Arial"/>
        <family val="34"/>
      </rPr>
      <t>for</t>
    </r>
  </si>
  <si>
    <r>
      <rPr>
        <sz val="8"/>
        <rFont val="Arial"/>
        <family val="34"/>
      </rPr>
      <t>Notes:</t>
    </r>
  </si>
  <si>
    <t>Other Expenses-Breakup</t>
  </si>
  <si>
    <t>Internal Services</t>
  </si>
  <si>
    <t>Canteen Expenses</t>
  </si>
  <si>
    <t>Entry Tax</t>
  </si>
  <si>
    <t>Inland Tours</t>
  </si>
  <si>
    <t>Licence Fees</t>
  </si>
  <si>
    <t>Tender Advertisement</t>
  </si>
  <si>
    <t>Personnel-Stipends</t>
  </si>
  <si>
    <t>Official Language</t>
  </si>
  <si>
    <t>National Festival</t>
  </si>
  <si>
    <t xml:space="preserve">Lorry Freight </t>
  </si>
  <si>
    <t>Arbitration Charges</t>
  </si>
  <si>
    <t>DRE -Others</t>
  </si>
  <si>
    <t>Barsingsar Expansion Transferred</t>
  </si>
  <si>
    <t>Pheripheral Expenses</t>
  </si>
  <si>
    <t>Miscellaneous Expenses</t>
  </si>
  <si>
    <t>Check</t>
  </si>
  <si>
    <t>Ex-Gratia Breakup</t>
  </si>
  <si>
    <t>Gratuity</t>
  </si>
  <si>
    <t>CPF</t>
  </si>
  <si>
    <t>Superannuation Benefits</t>
  </si>
  <si>
    <t>IUSS-Canteen</t>
  </si>
  <si>
    <t>EL Encashment</t>
  </si>
  <si>
    <t>NOTES TO ANNEXURE VIA</t>
  </si>
  <si>
    <t>1. Corporate expenses have been allocated as furnished in Annexure VIII</t>
  </si>
  <si>
    <t>2. Reasons for variation in excess of 10%: Increase of 1. Salary &amp; Wages 2.Stores and Spares 3.Repir &amp; Maintenance Expenditure</t>
  </si>
  <si>
    <t>3.O &amp; M Expenses, which includes Lignite Handling System expenditure have been reconciled with audited Balance Sheet.</t>
  </si>
  <si>
    <t>4.Break up of employees expenditure furnished below</t>
  </si>
  <si>
    <t>5.Break up of Staff welfare expenses furnished</t>
  </si>
  <si>
    <t>6.No.Abnormal expenses</t>
  </si>
  <si>
    <t>7.No of Employees for VRS: NIL</t>
  </si>
  <si>
    <t>8.Details of water charges furnished in Annexure VIC</t>
  </si>
  <si>
    <r>
      <rPr>
        <b/>
        <sz val="12"/>
        <rFont val="Calibri"/>
        <family val="2"/>
        <scheme val="minor"/>
      </rPr>
      <t>Annexure-VI (C)</t>
    </r>
  </si>
  <si>
    <r>
      <rPr>
        <b/>
        <sz val="12"/>
        <rFont val="Calibri"/>
        <family val="2"/>
        <scheme val="minor"/>
      </rPr>
      <t>DETAILS OF WATER CHARGES</t>
    </r>
  </si>
  <si>
    <t xml:space="preserve">Name of the Company: NLC INDIA LIMITED </t>
  </si>
  <si>
    <t>Name of the Power Station and Stage/Phase : Barsingsar Thermal Power Station</t>
  </si>
  <si>
    <r>
      <rPr>
        <b/>
        <sz val="12"/>
        <rFont val="Calibri"/>
        <family val="2"/>
        <scheme val="minor"/>
      </rPr>
      <t>Sl.No.</t>
    </r>
  </si>
  <si>
    <r>
      <rPr>
        <b/>
        <sz val="12"/>
        <rFont val="Calibri"/>
        <family val="2"/>
        <scheme val="minor"/>
      </rPr>
      <t>ITEM</t>
    </r>
  </si>
  <si>
    <r>
      <rPr>
        <sz val="12"/>
        <rFont val="Calibri"/>
        <family val="2"/>
        <scheme val="minor"/>
      </rPr>
      <t>(A)</t>
    </r>
  </si>
  <si>
    <r>
      <rPr>
        <b/>
        <sz val="12"/>
        <rFont val="Calibri"/>
        <family val="2"/>
        <scheme val="minor"/>
      </rPr>
      <t>Plant</t>
    </r>
  </si>
  <si>
    <r>
      <rPr>
        <sz val="12"/>
        <rFont val="Calibri"/>
        <family val="2"/>
        <scheme val="minor"/>
      </rPr>
      <t>Type of Plant</t>
    </r>
  </si>
  <si>
    <t>Thermal Power Station / Lignite fired</t>
  </si>
  <si>
    <r>
      <rPr>
        <sz val="12"/>
        <rFont val="Calibri"/>
        <family val="2"/>
        <scheme val="minor"/>
      </rPr>
      <t>Type of Cooling Tower</t>
    </r>
  </si>
  <si>
    <t>Induced Draft</t>
  </si>
  <si>
    <r>
      <rPr>
        <sz val="12"/>
        <rFont val="Calibri"/>
        <family val="2"/>
        <scheme val="minor"/>
      </rPr>
      <t>Type of Cooling Water System</t>
    </r>
  </si>
  <si>
    <t>Closed Circuit Circulating Water System</t>
  </si>
  <si>
    <r>
      <rPr>
        <sz val="12"/>
        <rFont val="Calibri"/>
        <family val="2"/>
        <scheme val="minor"/>
      </rPr>
      <t>Any Special Features which may increase/reduce water
consumption</t>
    </r>
  </si>
  <si>
    <r>
      <rPr>
        <sz val="12"/>
        <rFont val="Calibri"/>
        <family val="2"/>
        <scheme val="minor"/>
      </rPr>
      <t>(B)</t>
    </r>
  </si>
  <si>
    <r>
      <rPr>
        <b/>
        <sz val="12"/>
        <rFont val="Calibri"/>
        <family val="2"/>
        <scheme val="minor"/>
      </rPr>
      <t>Quantum of Water : ( Cubic Meter)</t>
    </r>
  </si>
  <si>
    <r>
      <rPr>
        <sz val="12"/>
        <rFont val="Calibri"/>
        <family val="2"/>
        <scheme val="minor"/>
      </rPr>
      <t>Contracted Quantum</t>
    </r>
  </si>
  <si>
    <r>
      <rPr>
        <sz val="12"/>
        <rFont val="Calibri"/>
        <family val="2"/>
      </rPr>
      <t>Allocation of Water</t>
    </r>
  </si>
  <si>
    <t>45 cusec</t>
  </si>
  <si>
    <r>
      <t>Actual water Consumption in M</t>
    </r>
    <r>
      <rPr>
        <vertAlign val="superscript"/>
        <sz val="12"/>
        <rFont val="Calibri"/>
        <family val="2"/>
      </rPr>
      <t xml:space="preserve">3 </t>
    </r>
    <r>
      <rPr>
        <sz val="12"/>
        <rFont val="Calibri"/>
        <family val="2"/>
      </rPr>
      <t>(ft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/35.315)</t>
    </r>
  </si>
  <si>
    <t>Actual water Consumption in Cu. ft.</t>
  </si>
  <si>
    <r>
      <t>Rate of Water Charges per 1000 ft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 xml:space="preserve"> in </t>
    </r>
    <r>
      <rPr>
        <sz val="12"/>
        <rFont val="Rupee Foradian"/>
        <family val="2"/>
      </rPr>
      <t>`</t>
    </r>
  </si>
  <si>
    <r>
      <t xml:space="preserve">Water Charges paid in </t>
    </r>
    <r>
      <rPr>
        <sz val="12"/>
        <rFont val="Rupee Foradian"/>
        <family val="2"/>
      </rPr>
      <t>`</t>
    </r>
  </si>
  <si>
    <r>
      <t xml:space="preserve">Other charges/Fees , if paid as part  of Water Charges - Water cess in </t>
    </r>
    <r>
      <rPr>
        <sz val="12"/>
        <rFont val="Rupee Foradian"/>
        <family val="2"/>
      </rPr>
      <t>`</t>
    </r>
  </si>
  <si>
    <r>
      <rPr>
        <sz val="12"/>
        <rFont val="Calibri"/>
        <family val="2"/>
      </rPr>
      <t xml:space="preserve">Total water Charges Paid </t>
    </r>
    <r>
      <rPr>
        <sz val="12"/>
        <rFont val="Rupee Foradian"/>
        <family val="2"/>
      </rPr>
      <t>`</t>
    </r>
  </si>
  <si>
    <r>
      <rPr>
        <b/>
        <sz val="12"/>
        <rFont val="Calibri"/>
        <family val="2"/>
        <scheme val="minor"/>
      </rPr>
      <t>Annexure VI (D)</t>
    </r>
  </si>
  <si>
    <r>
      <rPr>
        <b/>
        <sz val="12"/>
        <rFont val="Calibri"/>
        <family val="2"/>
        <scheme val="minor"/>
      </rPr>
      <t>DETAILS OF CAPITAL SPARES</t>
    </r>
  </si>
  <si>
    <t>Name of the Power Station :Barsingsar Thermal Power Station (250 MW)</t>
  </si>
  <si>
    <t>( In Rs.)</t>
  </si>
  <si>
    <r>
      <rPr>
        <b/>
        <u/>
        <sz val="12"/>
        <rFont val="Calibri"/>
        <family val="2"/>
        <scheme val="minor"/>
      </rPr>
      <t>Details of Capital Spares in opening Stock</t>
    </r>
  </si>
  <si>
    <t>Non metallic expansion joint for Cyclone and flue gas duct</t>
  </si>
  <si>
    <t>Non metallic expansion joint for Flue gas duct and and back pass</t>
  </si>
  <si>
    <t>SERVO VALVE ST 10-4</t>
  </si>
  <si>
    <t>HP Element for service air compressor ZR 500</t>
  </si>
  <si>
    <t>Input Shaft for Intermediate conveyor Gear box</t>
  </si>
  <si>
    <t>ASH INTAKE VALVE COMPLETE ASSEMBLY.</t>
  </si>
  <si>
    <t>FRP Blades for CT Fan</t>
  </si>
  <si>
    <t>Fluid Coupling 500 SDFC</t>
  </si>
  <si>
    <t>Gear Box (B2SF-160) for Belt Feeder of Stacker Cum Reclaimer</t>
  </si>
  <si>
    <t>Intermediate conveyor gearbox for SCR</t>
  </si>
  <si>
    <t>Oil cooler for GA200W compressor- 7.5bar</t>
  </si>
  <si>
    <t>After cooler for GA200W compressor- 7.5bar</t>
  </si>
  <si>
    <t>Oil gun assembly for start up burner.</t>
  </si>
  <si>
    <t>Complete set of chain assembly for TRC.</t>
  </si>
  <si>
    <t>Complete set of chain assembly for Lignite Extraction feeder.</t>
  </si>
  <si>
    <t>Non metallic expansion joint for Between combustor and cyclone</t>
  </si>
  <si>
    <t>Cartridge assembly for HFO pressurising pump model no:T3ST 70/46.</t>
  </si>
  <si>
    <t>Cartridge Assembly for LDO Pressurising pump model no:T3S T45/46.</t>
  </si>
  <si>
    <t>MOT Centrifuge- Major service kit</t>
  </si>
  <si>
    <t>MOT Centrifuge-Inlet pipe with parting disc</t>
  </si>
  <si>
    <t>Rexroth Axial Piston Pump-Control Oil Tank.</t>
  </si>
  <si>
    <t>HP BYPASS QUICK STROKING DEVICE SSB 10.</t>
  </si>
  <si>
    <t>HP BY PASS SYSTEM SERVO VALVE (MAIN -BP) ST 10 -63.</t>
  </si>
  <si>
    <t>HP BYPASS SPARE- AXIAL PISTON</t>
  </si>
  <si>
    <t>DMCW . BOOSTER PUMP(Hor. Split Case Pump).PUMP SHAFT.</t>
  </si>
  <si>
    <t>Top Shaft sleeve for Circulating Water Pump</t>
  </si>
  <si>
    <t>Imp.shaft sleeve for Circulating Water Pump</t>
  </si>
  <si>
    <t>Rubber Bearing for Circulating Water Pump</t>
  </si>
  <si>
    <t>Main oil pump- EBFP</t>
  </si>
  <si>
    <t>Auxiliary Lub Oil Pump for EBFP</t>
  </si>
  <si>
    <t>EBFP SPARE- BALANCE DRUM BUSHING</t>
  </si>
  <si>
    <t>Resilient coupling 127S GBM Make or equivalent for BCN-18A/B</t>
  </si>
  <si>
    <t>Resilient coupling 126S GBM Make or equivalent for BCN-1A,BCN-7A/B</t>
  </si>
  <si>
    <t>Resilient coupling 125S GBM Make or equivalent for BCN-11A/B,BCN-19A/B,BCNLS-1</t>
  </si>
  <si>
    <t>Resilient coupling 125S GBM Make or equivalent for BCN-4A/B</t>
  </si>
  <si>
    <t>Roller Shaft Assembly for Roller Screen</t>
  </si>
  <si>
    <t>DRIVE PULLEY OF SIZE: DIA 1024 X 1200MM X16T</t>
  </si>
  <si>
    <t>TAIL PULLEY (MOUNTED ON BEARINGS ) OF SIZE: DIA 824 X 1400MM X16T</t>
  </si>
  <si>
    <t>TAIL PULLEY (MOUNTED ON BEARINGS ) OF SIZE: DIA 824 X 1200MM X16T</t>
  </si>
  <si>
    <t>TAIL PULLEY (MOUNTED ON BEARINGS ) OF SIZE: DIA 524 X 1400MM X12T</t>
  </si>
  <si>
    <t>TAKE-UP PULLEY OF SIZE : DIA 824 X 1400MM X16 MM T</t>
  </si>
  <si>
    <t>TAKE-UP PULLEY OF SIZE: DIA 654 X 1200MM X 12MM T</t>
  </si>
  <si>
    <t>TAKE-UP PULLEY OF SIZE: DIA 824 X 1200MM X12 MM T</t>
  </si>
  <si>
    <t>TAKE-UP PULLEY OF SIZE: DIA 524 X 1200MM X12 MM T</t>
  </si>
  <si>
    <t>SDFC 450 Fluid coupling assembly</t>
  </si>
  <si>
    <t>HAND OPERATED 4 INCH CCS WCB 2500 CLASS GATE VALVE.</t>
  </si>
  <si>
    <t>NRV SIZE: 4" CCS VALVE WCB SWING CHECK TYPE CLASS RATING 2500.</t>
  </si>
  <si>
    <t>Oil Separator for GA 200 W</t>
  </si>
  <si>
    <t>Mechanical seal Ebil make,Type:H75/65 (Pump 45KW)</t>
  </si>
  <si>
    <t>Mechanical seal Ebil make,Type:H75/40 (Pump 22KW)</t>
  </si>
  <si>
    <t>Complete set of chain assembly for DCC</t>
  </si>
  <si>
    <t>Screw set (AISI 410) of LDO decanting pump .</t>
  </si>
  <si>
    <t>Safety Relief Valve for jack oil system size 3/4"X 1".</t>
  </si>
  <si>
    <t>AUXILIARY LUB OIL PUMP FOR BOILER FEED PUMP</t>
  </si>
  <si>
    <t>Complete Mechanical Seal for Boiler Feed Pump DE</t>
  </si>
  <si>
    <t>Complete Mechanical Seal for Main Boiler Feed Pump NDE</t>
  </si>
  <si>
    <t>Complete Mechanical Seal for Booster Pump DE of Feed Pump</t>
  </si>
  <si>
    <t>Complete Mechanical Seal for Booster Pump NDE of Feed Pump</t>
  </si>
  <si>
    <t>Thrust Pad set for Bearing 5 SLT of CEP Model EN7H32</t>
  </si>
  <si>
    <t>Journal pad set for Bearing 5 SLT of CEP Model EN7H32</t>
  </si>
  <si>
    <t>Butterfly Valve 800 NB</t>
  </si>
  <si>
    <t>Bevel Gear Pair for Cooling Tower Fan Gear Box.</t>
  </si>
  <si>
    <t>Second Stage Wheel for Cooling Tower Fan Gear Box.</t>
  </si>
  <si>
    <t>Drive Sheave for Toothed Double Roll Crusher</t>
  </si>
  <si>
    <t>Roller Shaft for Primary Roller Screen</t>
  </si>
  <si>
    <t>Main Drive Shaft for Flip Flow Screen</t>
  </si>
  <si>
    <t>Thrust Rod System for Flip Flow Screen</t>
  </si>
  <si>
    <t>Hydraulic Pump Complete P6S-2R1C-9A2-B00-0A1-M2-07704</t>
  </si>
  <si>
    <t>Non- Magnetic DRIVE PULLEY OF SIZE: DIA 824 X 1200MM X16T</t>
  </si>
  <si>
    <t>Non magnetic DRIVE PULLEY OF SIZE: DIA 1024 X 1200X16MM T</t>
  </si>
  <si>
    <t>TAIL PULLEY (MOUNTED ON BEARINGS ) OF SIZE: DIA 654 X 1200MM X12T</t>
  </si>
  <si>
    <t>TAIL PULLEY (MOUNTED ON BEARINGS )OF SIZE:DIA 524X1400MMX16T(SCR)</t>
  </si>
  <si>
    <t>TAKE PULLEY OF SIZE: DIA 524 X 1200MM X16T(SCR)</t>
  </si>
  <si>
    <t>DISCHARGE PULLEY(MOUNTED ON BEARINGS)OF SIZE: DIA1024X1200MMX20T</t>
  </si>
  <si>
    <t>TAIL PULLEY (MOUNTED ON BEARINGS ) OF SIZE: DIA 654 X 1200MMX20T</t>
  </si>
  <si>
    <t>DRIVE PULLEY OF SIZE: DIA 654 X 1200MMX20T(SCR)</t>
  </si>
  <si>
    <t>DRIVE PULLEY OF SIZE: DIA 524 X 1400MM X16T(SCR)</t>
  </si>
  <si>
    <t>TAIL PULLEY (MOUNTED ON BEARINGS )OF SIZE:DIA654X1200MMX16T(SCR)</t>
  </si>
  <si>
    <t>BEND PULLEY (MOUNTED ON BEARINGS)OF SIZE:DIA824X1200MMX20T(SCR)</t>
  </si>
  <si>
    <t>SNUB PULLEY(MOUNTED ON BEARINGS)OF SIZE:DIA424X1200MMX16.7T(SCR)</t>
  </si>
  <si>
    <t>BEND PULLEY (MOUNTED ON BEARINGS)OF SIZE:DIA524X1200MMX16T(SCR)</t>
  </si>
  <si>
    <t>Input shaft with pinion &amp; key for H3-280 Ratio 23.016:1</t>
  </si>
  <si>
    <t>Input shaft with pinion &amp; key for H3-280 Ratio 34.984:1</t>
  </si>
  <si>
    <t>Input shaft with pinion &amp; key for H3-315 Ratio 22.433:1</t>
  </si>
  <si>
    <t>Input shaft with pinion &amp; key for H3-400 Ratio 28.4:1</t>
  </si>
  <si>
    <t>Input shaft with pinion &amp; key for H3-500 Ratio 28.4:1</t>
  </si>
  <si>
    <t>570 PST Coupling Set With Essential accessories</t>
  </si>
  <si>
    <t>Fluid coupling SDFC 410 assembly</t>
  </si>
  <si>
    <t>Horizontal centrifugal pump for transferring Degassed water.</t>
  </si>
  <si>
    <t>Top Shaft with sleeve for Raw water Pump</t>
  </si>
  <si>
    <t>Line Shaft with its sleeve for Raw water Pump.</t>
  </si>
  <si>
    <t>Bearing sealing ring, Part No: HY11390131083</t>
  </si>
  <si>
    <t>Labyrinth ring for bearing shell Part No: HY31390131116</t>
  </si>
  <si>
    <t>Generator fan blades TE, Part No: HY9316103002</t>
  </si>
  <si>
    <t>Generator fan blades EE, Part No: HY9316103010</t>
  </si>
  <si>
    <t>Adjusting steel for bearing pedestal, Part No: HY31390131118</t>
  </si>
  <si>
    <t>Generator Bearing insulation. Part No: HY1390131020</t>
  </si>
  <si>
    <t>Rotork Actuator Type K30G0A</t>
  </si>
  <si>
    <t>Rotork Actuator Type K150F10A</t>
  </si>
  <si>
    <t>Make:E/R ,Num.Dir.IDMTL 3O/C+1E/F Highset Relay,Type:ARGUS 2</t>
  </si>
  <si>
    <t>Motor Protection Relay,Type:AMV2-1A, P&amp;B MAKE</t>
  </si>
  <si>
    <t>Feeder Protection Relay, Type -AFV2-1A, P&amp;B MAKE</t>
  </si>
  <si>
    <t>ABT Energy meter for feeders</t>
  </si>
  <si>
    <t>L&amp;T Make:CN-CS-1250H type Breaker.</t>
  </si>
  <si>
    <t>Out door radio modem unit for 25Mbps</t>
  </si>
  <si>
    <t>PACKAGE PROJECT FOR SUPPLY, ERECTION, COMMISSION AND OPERATION OF CAAQMS</t>
  </si>
  <si>
    <t>DM Transmitter Model: 1056-01-20-32-AN+PH+Conductivity sensor</t>
  </si>
  <si>
    <t>Guided Wave Radar Level Transmitter for Measuring SILO LEVEL.</t>
  </si>
  <si>
    <t>Single acting smart positioner for drain valves as per spec</t>
  </si>
  <si>
    <t>DPU 4F Primary Module- MODULE NO: 69230D401B, TYPE: PDP401</t>
  </si>
  <si>
    <t>Prop. Directional Valve, Type: G631-XXXXX-H-75-J-O-F-M-4-V-B-Q</t>
  </si>
  <si>
    <t>DUAL SIESMIC MONITOR MAKE:SHINKAWA, MODEL: VM-5U-221110-000-001-0</t>
  </si>
  <si>
    <t>Communication between IAC/SAC and main DCS.</t>
  </si>
  <si>
    <t>415 V,145 KW,TEFC SQUIRREL CAGE INDUCTION MOTOR .</t>
  </si>
  <si>
    <t>AUMA Actuator Model SA30A90.</t>
  </si>
  <si>
    <t>Fan Transformer 3-phase 500-690VAC</t>
  </si>
  <si>
    <t>Fan for framesize g,h and j, Part for Siemens Make VFD Unit.</t>
  </si>
  <si>
    <t>ABT METER READING INSTRUMENT FOR L&amp;T ABT METERS</t>
  </si>
  <si>
    <t>Fan Transformer 3 phase 380-480 VAC, 50/60 Hz</t>
  </si>
  <si>
    <t>400Volts, 75KW, Frame 280S, 4P, Motor for Bucket Wheel of SCR</t>
  </si>
  <si>
    <t>400Volts, 22KW, Frame 180L, 4P, Motor for Slew of SCR</t>
  </si>
  <si>
    <t>400Volts, 55KW, Frame 250M, 4P, Motor for Boom Conveyor of SCR</t>
  </si>
  <si>
    <t>Commulating Choke for SCR</t>
  </si>
  <si>
    <t>Convertor for SCR</t>
  </si>
  <si>
    <t>VACCUME CONTACTOR ,3TF69 44-0C,110V AC,make:Siemens.</t>
  </si>
  <si>
    <t>415Volts, 75kW, 6pole, Frame 315S motor for RWP</t>
  </si>
  <si>
    <t>110KW,415V,4 Pole,ND315S,Delta connection,Hydrant pump Motor.</t>
  </si>
  <si>
    <t>ID FanMotor, 690 V, 800 KW, 8 Pole Horizondal mounted Cage motor</t>
  </si>
  <si>
    <t>37Kw Motor,415V,2Pole,Conn:Delta,Fr:200L-Fire BoosterPump Motor</t>
  </si>
  <si>
    <t>Out door radio modem unit for 50Mbps</t>
  </si>
  <si>
    <t>ONLINE OXYGEN ANALYSER AS PER TECHNICAL SPECIFICATIONS</t>
  </si>
  <si>
    <t>Nafion dryer Make Perma pure Model: PD-100T-24MKA as per spec</t>
  </si>
  <si>
    <t>DCS Engineer Work Station as per spec.</t>
  </si>
  <si>
    <t>Main PC Control circut Card for Spider Control,ver 4.2.1,rev:R2D</t>
  </si>
  <si>
    <t>Combox(Gateway MK5),Part no: 2230006800</t>
  </si>
  <si>
    <t>Housing Vibration Module, MODEL NO: 3500/42-01-00</t>
  </si>
  <si>
    <t>DUAL SIESMIC MONITOR MAKE:SHINKAWA, MODEL: VM-5U-921110-000-001-0</t>
  </si>
  <si>
    <t>VM-5 SERIES INSTRUMENT RACK MAKE: SHINKAWA, MODEL: VM-5W1-0</t>
  </si>
  <si>
    <t>HYDRAULIC DEAD WEIGHT TESTER AS PER SPECIFICATIONS</t>
  </si>
  <si>
    <t>Electronic Water Drain for SAC part no. 8102042630</t>
  </si>
  <si>
    <t>LIGNITE BUNKER WEIGHT CALIBRATION UNIT AS PER SPEC</t>
  </si>
  <si>
    <t>LIGNITE BUNKER WEIGHING INDICATORS AS PER SPEC</t>
  </si>
  <si>
    <t>Flexible connector for Equipment complete set-2500A</t>
  </si>
  <si>
    <t>Flexible connector for Equipment complete set-1600A</t>
  </si>
  <si>
    <t>MOP/LOP(AC) 37KW Motor</t>
  </si>
  <si>
    <t>AUMA Actuator Model No SAR12B45</t>
  </si>
  <si>
    <t>AUMA Actuator whole assembly Type SA15AF32+Epac .</t>
  </si>
  <si>
    <t>Auma actuator whole assembly model SA12E125+TBG.</t>
  </si>
  <si>
    <t>AUMA Actuator model SA50-E-90 .</t>
  </si>
  <si>
    <t>Gear Box for actuator SA50-E-90 .</t>
  </si>
  <si>
    <t>LIMITORQUE MAKE ELECTICAL ACTUATOR MODEL NO. SMB-2-60/4</t>
  </si>
  <si>
    <t>245 KV,triple pole, Centre Post Rotating Double Break Isolators</t>
  </si>
  <si>
    <t>Snubber Board</t>
  </si>
  <si>
    <t>ARECA CONTROLLER WITH FIRING CARD</t>
  </si>
  <si>
    <t>6.6kV 415kW 3Phase Squirrel Cage Induction Motor Frame TS500L2.</t>
  </si>
  <si>
    <t>Stall Torque motor; SBS -125B4 ; Torque: 9.7NM for SCR</t>
  </si>
  <si>
    <t>Stall Torque motor; SBS -100B4 ; Torque: 4.3NM</t>
  </si>
  <si>
    <t>6.6KV Grade Slip Ring Assembly for PCRD</t>
  </si>
  <si>
    <t>1.1KV Grade Slip Ring Assembly for CCRD</t>
  </si>
  <si>
    <t>BTS2000 BUS TRANSFER SYSTEM MAIN MODULE</t>
  </si>
  <si>
    <t>760KW,6.6KV CWP MOTOR</t>
  </si>
  <si>
    <t>55 kW motor,415v,4Pole, Fr:D280S - CT Fan motor</t>
  </si>
  <si>
    <t>Quantar Repeater</t>
  </si>
  <si>
    <t>415V, 160KW, 315L, 4Pole, Motor for Fly Ash/Bed Ash Compressor</t>
  </si>
  <si>
    <t>6.6KV, 185KW, 315F, 4Pole Motor for Fly Ash Stg 2 Compressor</t>
  </si>
  <si>
    <t>RA#5 SIEMENS SITRANS probe LU Transmitter 7M5221-2BA11</t>
  </si>
  <si>
    <t>GUIDED WAVE RADAR LEVEL TR.</t>
  </si>
  <si>
    <t>Flow meter for Circulating water forebay makeup water.</t>
  </si>
  <si>
    <t>Flow meter for Boiler blow down (Intermediate blow down).</t>
  </si>
  <si>
    <t>DM Conductivity Transmitter Model: 1056-01-22-30-AN +P/N 23820-00</t>
  </si>
  <si>
    <t>LPG Pilot Gas Ignitor ZA1- 150 P/K0K5M</t>
  </si>
  <si>
    <t>RA#3 compressor Local opertor panel for ZR-37,GA160W,GA200W.</t>
  </si>
  <si>
    <t>CPU 360 MODULE MAKE :GE MODEL NO: IC693CPU360</t>
  </si>
  <si>
    <t>GENIUS BUS CONTROLLER MAKE:GE,MODEL NO: IC693BEM331</t>
  </si>
  <si>
    <t>Siemens PLC, MONOMODE PROFIBUS OLM G12-1300</t>
  </si>
  <si>
    <t>Siemens PLC,CP1613 FOR Industrial Ethernet Communication</t>
  </si>
  <si>
    <t>Siemens PLC,Communication processor CP 341-1,(POINT TO POINT LINK)</t>
  </si>
  <si>
    <t>Siemens PLC, Y-LINK</t>
  </si>
  <si>
    <t>Siemens PLC - Function Module , FM350-2 COUNTER in JNT &amp; screen</t>
  </si>
  <si>
    <t>PLC HMI Operator\Engineer work station(OWS\EWS) as per spec.</t>
  </si>
  <si>
    <t>LIMITORQUE MAKE ELECTICAL ACTUATOR MODEL NO. SMB-3-150/4</t>
  </si>
  <si>
    <t>BFP SCOOP MOTOR ACTUATOR ABB MAKE MODEL -RHD250</t>
  </si>
  <si>
    <t>BFP SCOOP CONTROL SUPPLY UNIT ABB MAKE MODEL -EBN853</t>
  </si>
  <si>
    <t>Current Transformer for Inter Bus Transformers</t>
  </si>
  <si>
    <t>Current Transformer for GTs and Feeders.</t>
  </si>
  <si>
    <t>ED7470400311 DIGITAL AVR DC-DC SUPPLY MODULE</t>
  </si>
  <si>
    <t>ED7470400141 AVR FIRING &amp;CONTROL MODULE</t>
  </si>
  <si>
    <t>ED7470400133 AVR CPU MODULE</t>
  </si>
  <si>
    <t>CN 9090389300 PULSE FINAL STAGE</t>
  </si>
  <si>
    <t>ED7470400290 16 CHANNEL BINARY OUT PUT MODULE</t>
  </si>
  <si>
    <t>ED7470400168 DAVR INT GEN MODULE</t>
  </si>
  <si>
    <t>ED7470400281 DAVR I/O MODULE</t>
  </si>
  <si>
    <t>CN9090433503 PULSE COUP STAGE MODULE</t>
  </si>
  <si>
    <t>ED9090334114,AC/DC-DC CONVERTOR MODULE</t>
  </si>
  <si>
    <t>CN9090110704 PULSE SUPERVISION MODULE</t>
  </si>
  <si>
    <t>ED7470400206 DAVR 16 CHANNEL O/P MDL</t>
  </si>
  <si>
    <t>SA0653980205,AC ISOLATOR 3 POLE WITH MICRO SWITCH</t>
  </si>
  <si>
    <t>3 PH, 6.6 KV, 180 KW, B3, 4 P, S1, IP 55, S.C. IND. MOTOR</t>
  </si>
  <si>
    <t>415kV, 75kW 3Phase Squirrel Cage Induction Motor, Frame 280M</t>
  </si>
  <si>
    <t>415kV,90kW, 3Phase Squirrel Cage Induction Motor, Frame 315S</t>
  </si>
  <si>
    <t>415kV, 55kW 3Phase Squirrel Cage Induction Motor, Frame 280S</t>
  </si>
  <si>
    <t>415kV,160 kW, 3Phase Squirrel Cage Induction Motor, Frame 355L</t>
  </si>
  <si>
    <t>Siemens make ACB 800amps for stacker cum reclaimer.</t>
  </si>
  <si>
    <t>GE 800 A Spectronic ACB with LMZ7</t>
  </si>
  <si>
    <t>Durag Make Flame Scanner Unit, Model: D-LE-603-UA-P.</t>
  </si>
  <si>
    <t>Durag Make Flame Control Unit, Model-D-UG 660 -115A-420</t>
  </si>
  <si>
    <t>KELTRON Pneumatic Actuator Model No.C0608 252239 for SUB SA</t>
  </si>
  <si>
    <t>KELTRON Pneumatic Actuator Model No.C0816 352239 for CombustorSAD</t>
  </si>
  <si>
    <t>Pneumatic Actuator for Sec. Air IGV, Keltron, C1216442239</t>
  </si>
  <si>
    <t>PFT ,Indigenous Equivalent to CCI ,make:MASS ModelMG-10+4K</t>
  </si>
  <si>
    <t>BFP SCOOP PFT ABB MAKE PART NO 764975</t>
  </si>
  <si>
    <t>MID VALUE SELECTOR MODULE ED69229S901A</t>
  </si>
  <si>
    <t>1 OF 3 I/P SELECTION MODULE ED69229S902A FOR TURBINE-DCS</t>
  </si>
  <si>
    <t>POSITION MEASUREMENT MODULE ED69229S910A FOR TURBINE-DCS</t>
  </si>
  <si>
    <t>POSITION CONTROL MODULE ED69229S914A FOR TURBINE DCS</t>
  </si>
  <si>
    <t>Antivirus server for DCS network</t>
  </si>
  <si>
    <t>GE PLC Series 90-30 ETHERNET INTERFACE TCP/IP MODULE, IC693CMM321</t>
  </si>
  <si>
    <t>GE PLC Series 90-30 Genius Bus Controller,IC693BEM331.</t>
  </si>
  <si>
    <t>GE PLC Rx3i Ethernet Module IC695ETM001,used at AHS PLC,SILO.</t>
  </si>
  <si>
    <t>Regulator ELECTRONIKON IIID for SAC 1900071032.</t>
  </si>
  <si>
    <t>REGULATOR for SAC part no. 1900071082</t>
  </si>
  <si>
    <t>ALARM UNIT for SAC part no. 1089045770</t>
  </si>
  <si>
    <t>Regulator ELECTRONIKON IIID for IAC 1900071032</t>
  </si>
  <si>
    <t>Rotork Actuator Type K1000F16A</t>
  </si>
  <si>
    <t>Rotork Actuator type K300F14E</t>
  </si>
  <si>
    <t>Rotork Actuator type K600F14A</t>
  </si>
  <si>
    <t>Rotork Actuator type K300F14A</t>
  </si>
  <si>
    <t>Rotork Actuator type K500G3A</t>
  </si>
  <si>
    <t>E+H Liquicap Level Transmitter for Turbine Main Oil Tank</t>
  </si>
  <si>
    <t>Level control unit for Bunker Level, Endress+Hauser Make</t>
  </si>
  <si>
    <t>Ultrosonic Level Probe for Bunker Level, Make: Endress+Hauser</t>
  </si>
  <si>
    <t>DVC-6010 AD, Smart Positioner: Thum Adapter, Make Fisher</t>
  </si>
  <si>
    <t>SMART POSITIONER FOR MASONEILAN CONTROL VALVE</t>
  </si>
  <si>
    <t>PI servo amplifier, Make: MOOG,Model G122-829-001</t>
  </si>
  <si>
    <r>
      <rPr>
        <b/>
        <u/>
        <sz val="12"/>
        <rFont val="Calibri"/>
        <family val="2"/>
        <scheme val="minor"/>
      </rPr>
      <t>Details of Capital Spares procured during the year</t>
    </r>
  </si>
  <si>
    <t>SERVO VALVE ST10-63</t>
  </si>
  <si>
    <t>570 PST Fluild Coupling for Hammer Mill</t>
  </si>
  <si>
    <t>Gear Box for MBCN-1A</t>
  </si>
  <si>
    <t>Gear box (H3-400) for BCN-1A</t>
  </si>
  <si>
    <t>Screw element of GA160W, 5.0/7.5 Bar Atlas Copco air compressor</t>
  </si>
  <si>
    <t>Horizontal centrifugal pump with motor</t>
  </si>
  <si>
    <t>Turbine oil system- Jack Oil Pump Model: T 3SA 38/36.</t>
  </si>
  <si>
    <t>HP BYPASS OSU PRV MANIFOLD.</t>
  </si>
  <si>
    <t>HP BY PASS SYSTEM SERVO VALVE (BPE) ST 10-4</t>
  </si>
  <si>
    <t>Wear ring casing for ACW pump</t>
  </si>
  <si>
    <t>COMPLETE DRIVE SHAFT ASSEMBLY FOR CT FAN.</t>
  </si>
  <si>
    <t>Resilient coupling 129S GBM Make or equivalent</t>
  </si>
  <si>
    <t>Bevel gear pair for B-3 180 ratio 21.750</t>
  </si>
  <si>
    <t>Runner for 570 PST fluid coupling</t>
  </si>
  <si>
    <t>BWT L1500 Pump 50HZ with Start Kit for IAC-Model ZR 37</t>
  </si>
  <si>
    <t>Mechanical Seal Set (04 No.s) of LDO decanting pump.</t>
  </si>
  <si>
    <t>Thrust and Guide Bearing Assembly 5SLT for CEP Model EN7H32</t>
  </si>
  <si>
    <t>SAC Spare- Maint. kit for drier MD 1000/ 1300 W</t>
  </si>
  <si>
    <t>IAC Spare- 16000 H Maintenance kit ZR/ZT 110-145+IMD</t>
  </si>
  <si>
    <t>IAC Spare- HP Discharge silencer kit ZR/ZT 110-145</t>
  </si>
  <si>
    <t>SAC Spare- 16000 H Maintenance kit ZR 500 VSD</t>
  </si>
  <si>
    <t>SAC Spare- HP Silencer kit ZR 300-425</t>
  </si>
  <si>
    <t>SAC Spare-Cooler cleaning kit ZR 300-425</t>
  </si>
  <si>
    <t>Gear Box Assembly for Cooling Tower Fan.</t>
  </si>
  <si>
    <t>TAIL PULLEY (MOUNTED ON BEARINGS ) OF SIZE: DIA 524 X 1200MM X12T</t>
  </si>
  <si>
    <t>500 PST Coupling (Bi-directional) Set With All accessories</t>
  </si>
  <si>
    <t>SCW roof of back pass &amp; fin with O/L header as per referal drg.</t>
  </si>
  <si>
    <t>COMBUSTOR SPIESS VALVE LANCE TIP</t>
  </si>
  <si>
    <t>LANCE TIP FOR SEALPOT SPIESS VALVE.</t>
  </si>
  <si>
    <t>Elecon make complete gear box for Transport feeder.</t>
  </si>
  <si>
    <t>Triplex sprocket forLignite transport conveyor drive shaft.</t>
  </si>
  <si>
    <t>Elecon make complete gear box for extraction feeder.</t>
  </si>
  <si>
    <t>Triplex sprocket for lignite extraction conveyor.</t>
  </si>
  <si>
    <t>DRIVING SIDE LINER ASSEMBLY FOR SECONDARY AIR FAN.</t>
  </si>
  <si>
    <t>THURST PLATE KIT FOR DODGE SLEEVOIL BEARING RTL 5*7/16 .</t>
  </si>
  <si>
    <t>MODULAR HOUSING FOR DRIVE END DODGE SLEEVOIL BEARING RTL 5*7/16 .</t>
  </si>
  <si>
    <t>THURST PLATE KIT FOR DODGE SLEEVOIL BEARING RTL 4*7/16 .</t>
  </si>
  <si>
    <t>Bed ash Bare rotary Air lock feeder without drive.</t>
  </si>
  <si>
    <t>Triplex sprocket for DCC drive shaft.</t>
  </si>
  <si>
    <t>Bed material Bare rotary Air lock feeder without drive.</t>
  </si>
  <si>
    <t>Bare Pump without motor of LDO decanting pump.</t>
  </si>
  <si>
    <t>Set of lobe with shaft (1 set =2 nos) bed ash conveying blower.</t>
  </si>
  <si>
    <t>Set of gear ( 1 set = 2 nos) for bed ash conveying blower .</t>
  </si>
  <si>
    <t>Lifting oil to turning gear, Solenoid valve assembly.</t>
  </si>
  <si>
    <t>HP bypass system , Stem for BP VALVE , Type: ARS 80.</t>
  </si>
  <si>
    <t>HP bypass system , Jet cage for BP Valve , Type: ARS 80.</t>
  </si>
  <si>
    <t>HP bypass system ,Seat for BPE VALVE (Spray valve), Type: E 32 S.</t>
  </si>
  <si>
    <t>BFP Recirculation Valve Model 87-78124 with Actuator</t>
  </si>
  <si>
    <t>Thrust bearing for boiler feed pump FK6D30</t>
  </si>
  <si>
    <t>Lower Shaft for condensate extraction pump EN7H32</t>
  </si>
  <si>
    <t>Upper Shaft for condensate extraction pump EN7H32</t>
  </si>
  <si>
    <t>Hotwell make up pump assembly without motor.</t>
  </si>
  <si>
    <t>Impeller Guide piece for Circulating Water Pump</t>
  </si>
  <si>
    <t>HEAD SHAFT, T5 ANT</t>
  </si>
  <si>
    <t>Head Shaft for Fire Hydrant Pump</t>
  </si>
  <si>
    <t>INTERMEDIATE SHAFT for Hydrant Fire Pump(KBL pump,Type:BHR 28-30)</t>
  </si>
  <si>
    <t>IMPELLER SHAFT for Hydrant Fire Pump (KBL pump, Type:BHR 28-30)</t>
  </si>
  <si>
    <t>Flange with internal spline for Turbine Shaft Turning Gear</t>
  </si>
  <si>
    <t>Flange between hydromotor&amp;over running clutch for STG</t>
  </si>
  <si>
    <t>Shaft of hydraulic motor for Turbine Shaft Turning Gear</t>
  </si>
  <si>
    <t>Shaft of Over Running Clutch for Turbine Shaft Turning Gear</t>
  </si>
  <si>
    <t>Long Travel Gearbox for SCR</t>
  </si>
  <si>
    <t>Grinding Jip carrier</t>
  </si>
  <si>
    <t>Hydraulic Pump Complete P11S-7R1C-9A2-B00-0A1-M2-08037</t>
  </si>
  <si>
    <t>Shaft Seal Kit, HD Item no : 478 2277 -964</t>
  </si>
  <si>
    <t>Seal Kit Pump Complete, HD Item no: 478 3233 -146</t>
  </si>
  <si>
    <t>Hydraulic cylinder 80X45X1600</t>
  </si>
  <si>
    <t>Hydraulic Motor CA 210 210 CB0NHC0200 with brake</t>
  </si>
  <si>
    <t>DRIVE PULLEY OF SIZE: DIA 824 X 1200MMX20T(SCR)</t>
  </si>
  <si>
    <t>Bevel pinion shaft assembly for B3-180 &amp; bevel wheel</t>
  </si>
  <si>
    <t>Bevel pinion shaft assembly for B3-180 ratio 31.103:1</t>
  </si>
  <si>
    <t>Bevel pinion shaft assembly for B3-200 gear box</t>
  </si>
  <si>
    <t>Bevel pinion shaft assembly for B3-160 gear box</t>
  </si>
  <si>
    <t>Bevel pinion shaft assembly for B3-140 gear box</t>
  </si>
  <si>
    <t>Bevel pinion shaft assembly for B3-280 gear box</t>
  </si>
  <si>
    <r>
      <rPr>
        <sz val="12"/>
        <rFont val="Calibri"/>
        <family val="2"/>
        <scheme val="minor"/>
      </rPr>
      <t>(C)</t>
    </r>
  </si>
  <si>
    <r>
      <rPr>
        <b/>
        <u/>
        <sz val="12"/>
        <rFont val="Calibri"/>
        <family val="2"/>
        <scheme val="minor"/>
      </rPr>
      <t>Details of capital spares consumed during the year</t>
    </r>
  </si>
  <si>
    <t>Auxiliary Lub Oil Pump for boiler feed pump</t>
  </si>
  <si>
    <t>Over Running Clutch for Turbine Shaft Turning Gear</t>
  </si>
  <si>
    <t>Thrust stand assembly (Part No:34) for Raw water pump</t>
  </si>
  <si>
    <t>Thrust bearing housing assembly.</t>
  </si>
  <si>
    <r>
      <rPr>
        <sz val="12"/>
        <rFont val="Calibri"/>
        <family val="2"/>
        <scheme val="minor"/>
      </rPr>
      <t>(D)</t>
    </r>
  </si>
  <si>
    <t>Details of capital spares closing at the end of the year</t>
  </si>
  <si>
    <t>Rs. In Lakh</t>
  </si>
  <si>
    <t>Gl Code</t>
  </si>
  <si>
    <t>2012-13</t>
  </si>
  <si>
    <t>2013-14</t>
  </si>
  <si>
    <t>2014-15</t>
  </si>
  <si>
    <t>2015-16</t>
  </si>
  <si>
    <t>2016-17</t>
  </si>
  <si>
    <t>T.A.SUPERANNUATION.</t>
  </si>
  <si>
    <t>T.A.MEDICAL</t>
  </si>
  <si>
    <t>SCHOLARSHIPS TO WARD</t>
  </si>
  <si>
    <t>SAFETY PERSONAL PROT</t>
  </si>
  <si>
    <t>REIMBURSMENT OF MEMB</t>
  </si>
  <si>
    <t>MISC EXPENSES-CULTUR</t>
  </si>
  <si>
    <t>MEDICAL REFERRAL PAY</t>
  </si>
  <si>
    <t>EMPLOYEES WELFARE EX</t>
  </si>
  <si>
    <t>MEDICINES</t>
  </si>
  <si>
    <t>LOCAL PURCHASE-MEDIC</t>
  </si>
  <si>
    <t>L T A</t>
  </si>
  <si>
    <t>EMP. WELFARE EXP. PA</t>
  </si>
  <si>
    <t>DETAILS</t>
  </si>
  <si>
    <t>STAFF WELFARE EXPENSES BTPS</t>
  </si>
  <si>
    <r>
      <rPr>
        <b/>
        <sz val="10"/>
        <rFont val="Arial"/>
        <family val="34"/>
      </rPr>
      <t>Annexure-V (C)</t>
    </r>
  </si>
  <si>
    <t>Name of Generating  Station  : BTPS 250 MW</t>
  </si>
  <si>
    <t xml:space="preserve">COD of Units/Station:      </t>
  </si>
  <si>
    <r>
      <rPr>
        <b/>
        <sz val="9"/>
        <rFont val="Calibri"/>
        <family val="34"/>
      </rPr>
      <t>Details of expenditure incurred from Compensation Allowance and Special Allowance during Tariff Period 2009-14</t>
    </r>
  </si>
  <si>
    <r>
      <rPr>
        <b/>
        <sz val="9"/>
        <rFont val="Century Gothic"/>
        <family val="34"/>
      </rPr>
      <t>FY Year</t>
    </r>
  </si>
  <si>
    <r>
      <rPr>
        <b/>
        <sz val="9"/>
        <rFont val="Century Gothic"/>
        <family val="34"/>
      </rPr>
      <t>Add- cap allowed by the Commis sion under the provisio n of Regulati on 9(2)</t>
    </r>
  </si>
  <si>
    <r>
      <rPr>
        <b/>
        <sz val="9"/>
        <rFont val="Century Gothic"/>
        <family val="34"/>
      </rPr>
      <t xml:space="preserve">Compens atory allowance allowed
</t>
    </r>
    <r>
      <rPr>
        <b/>
        <sz val="9"/>
        <rFont val="Century Gothic"/>
        <family val="34"/>
      </rPr>
      <t>by the Commissi on, if any</t>
    </r>
  </si>
  <si>
    <r>
      <rPr>
        <b/>
        <sz val="9"/>
        <rFont val="Century Gothic"/>
        <family val="34"/>
      </rPr>
      <t xml:space="preserve">Special allowanc e
</t>
    </r>
    <r>
      <rPr>
        <b/>
        <sz val="9"/>
        <rFont val="Century Gothic"/>
        <family val="34"/>
      </rPr>
      <t>allowed by the Commiss ion, if any</t>
    </r>
  </si>
  <si>
    <r>
      <rPr>
        <b/>
        <sz val="9"/>
        <rFont val="Century Gothic"/>
        <family val="34"/>
      </rPr>
      <t>Details of Asset/Work wise Capitalisation based on the Expenditure allowed by the Commission in the tariff period 2009-14</t>
    </r>
  </si>
  <si>
    <r>
      <rPr>
        <b/>
        <sz val="9"/>
        <rFont val="Century Gothic"/>
        <family val="34"/>
      </rPr>
      <t>Capitali sation done which has not been claime d/ allowed in the tariff</t>
    </r>
  </si>
  <si>
    <t>Total Addi tion during the year</t>
  </si>
  <si>
    <r>
      <rPr>
        <b/>
        <sz val="9"/>
        <rFont val="Century Gothic"/>
        <family val="34"/>
      </rPr>
      <t xml:space="preserve">Total Additi on durin g  the year as
</t>
    </r>
    <r>
      <rPr>
        <b/>
        <sz val="9"/>
        <rFont val="Century Gothic"/>
        <family val="34"/>
      </rPr>
      <t xml:space="preserve">per duly audit ed Sche dule of Fixed
</t>
    </r>
    <r>
      <rPr>
        <b/>
        <sz val="9"/>
        <rFont val="Century Gothic"/>
        <family val="34"/>
      </rPr>
      <t>Asset</t>
    </r>
  </si>
  <si>
    <r>
      <rPr>
        <b/>
        <sz val="9"/>
        <rFont val="Century Gothic"/>
        <family val="34"/>
      </rPr>
      <t xml:space="preserve">Variati on if any to be recon ciled
</t>
    </r>
    <r>
      <rPr>
        <b/>
        <sz val="9"/>
        <rFont val="Century Gothic"/>
        <family val="34"/>
      </rPr>
      <t>/justifi ed.</t>
    </r>
  </si>
  <si>
    <r>
      <rPr>
        <b/>
        <sz val="9"/>
        <rFont val="Century Gothic"/>
        <family val="34"/>
      </rPr>
      <t xml:space="preserve">Capitalisation out of add cap allowed under Regulation
</t>
    </r>
    <r>
      <rPr>
        <b/>
        <sz val="9"/>
        <rFont val="Century Gothic"/>
        <family val="34"/>
      </rPr>
      <t>9(2)</t>
    </r>
  </si>
  <si>
    <r>
      <rPr>
        <b/>
        <sz val="9"/>
        <rFont val="Century Gothic"/>
        <family val="34"/>
      </rPr>
      <t xml:space="preserve">Capitalisation  out of Compensati on allowance
</t>
    </r>
    <r>
      <rPr>
        <b/>
        <sz val="9"/>
        <rFont val="Century Gothic"/>
        <family val="34"/>
      </rPr>
      <t>in the stations wherever applicable</t>
    </r>
  </si>
  <si>
    <t>Capitalisa tion out of Special Allowanc e allowed in the stations where applicable</t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</si>
  <si>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 xml:space="preserve">/
</t>
    </r>
    <r>
      <rPr>
        <sz val="9"/>
        <rFont val="Century Gothic"/>
        <family val="34"/>
      </rPr>
      <t>work</t>
    </r>
  </si>
  <si>
    <r>
      <rPr>
        <b/>
        <sz val="9"/>
        <rFont val="Century Gothic"/>
        <family val="34"/>
      </rPr>
      <t>(Rs.la kh)</t>
    </r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</si>
  <si>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>/work</t>
    </r>
  </si>
  <si>
    <r>
      <rPr>
        <b/>
        <sz val="9"/>
        <rFont val="Century Gothic"/>
        <family val="34"/>
      </rPr>
      <t>(Rs. lak h)</t>
    </r>
  </si>
  <si>
    <r>
      <rPr>
        <sz val="9"/>
        <rFont val="Century Gothic"/>
        <family val="34"/>
      </rPr>
      <t>Ass et/ wo rk</t>
    </r>
  </si>
  <si>
    <t>2009-10</t>
  </si>
  <si>
    <t xml:space="preserve">2010-11
</t>
  </si>
  <si>
    <t xml:space="preserve">2011-12
</t>
  </si>
  <si>
    <t>Asset comm. Prior to COD = 1873.15  Laks and Asst. Addn allow =137.38 Laks</t>
  </si>
  <si>
    <t xml:space="preserve">Discharge of Liab </t>
  </si>
  <si>
    <t>Asst allw Rs 324.84 Laks and discharge of Lia 6465.63Lak</t>
  </si>
  <si>
    <r>
      <rPr>
        <b/>
        <sz val="9"/>
        <rFont val="Century Gothic"/>
        <family val="34"/>
      </rPr>
      <t>Note :Similar Details shall be furnished for the period 2014-15 to 2016-17 under Tariff Regulations, 2014</t>
    </r>
  </si>
  <si>
    <t>For the years 2014-17, audited schedule for assets will be furnished in due course.</t>
  </si>
  <si>
    <r>
      <rPr>
        <b/>
        <sz val="12"/>
        <rFont val="Calibri"/>
        <family val="2"/>
        <scheme val="minor"/>
      </rPr>
      <t>Annexure-XIX</t>
    </r>
  </si>
  <si>
    <t>Name of the Utility:                       Barsingsar Thermal Power Station - 2 X 125 MW</t>
  </si>
  <si>
    <t>Name of the Generating Station: Barsingsar Thermal Power Station - 2 X 125 MW</t>
  </si>
  <si>
    <t>Station/ Stage/ Unit:                     Barsingsar Thermal Power Station - 2 X 125 MW</t>
  </si>
  <si>
    <t>Fuel Type (Coal/ Lignite/ Gas/ Liquid Fuel/ Nuclear/ Hydro)              :Lignite</t>
  </si>
  <si>
    <t>Capacity of Plant (MW) :               250 MW (2 X 125 MW)</t>
  </si>
  <si>
    <t>COD:                                                Unit 1: 20.01.2012 Unit 2: 29.12.2011.</t>
  </si>
  <si>
    <t>2011-12</t>
  </si>
  <si>
    <t>Plant Availability Factor (PAF) (%)</t>
  </si>
  <si>
    <t>Plant Load Factors (PLF) (%)</t>
  </si>
  <si>
    <t>Scheduled Energy (MU)</t>
  </si>
  <si>
    <t>Scheduled Generation (MU)</t>
  </si>
  <si>
    <t>Actual Generation (Export) (MU)</t>
  </si>
  <si>
    <t>Quantum of coal consumption (MT)</t>
  </si>
  <si>
    <t>Value of coal (Rs. Lakh)</t>
  </si>
  <si>
    <t>Specific Coal Consumption (kg/kwh)</t>
  </si>
  <si>
    <t>Gross Calorific Value of Coal (Kcal/ Kg)</t>
  </si>
  <si>
    <t>Heat Contribution of Coal (Kcal/kwh)</t>
  </si>
  <si>
    <t>Cost Of Specific Coal Consumption (Rs./Kwh) – Finally admitted by CERC</t>
  </si>
  <si>
    <t>Quantum of Oil Consumption (Lit.)</t>
  </si>
  <si>
    <t>Value of Oil (Rs. lakh)</t>
  </si>
  <si>
    <t>Gross calorific value of oil (kcal/lit)</t>
  </si>
  <si>
    <t>Specific Oil Consumption (ml/KwHr)</t>
  </si>
  <si>
    <t>Cost Of Specific Oil Consumption (Rs./Kwh) –Finally admitted by CERC</t>
  </si>
  <si>
    <t>Heat Contribution of Oil (Kcal/kwh)</t>
  </si>
  <si>
    <t>Station Heat Rate (kcal/kwh)</t>
  </si>
  <si>
    <t>Auxiliary Energy Consumption (%)</t>
  </si>
  <si>
    <t>Debt at the end of the year (Rs. Crore)</t>
  </si>
  <si>
    <t>Equity/IR (Rs. Crore)</t>
  </si>
  <si>
    <t>Working Capital (Rs. Crore) – finally admitted by CERC</t>
  </si>
  <si>
    <t>Capital cost (Rs. Crore) – finally admitted by CERC</t>
  </si>
  <si>
    <t>Capacity Charges/ Annual Fixed Cost (AFC)</t>
  </si>
  <si>
    <t>(a) Return on equity – pre tax (admitted by CERC)</t>
  </si>
  <si>
    <t>Absolute value</t>
  </si>
  <si>
    <t>Rate (%)</t>
  </si>
  <si>
    <t>(b) interest on Loan</t>
  </si>
  <si>
    <t>Rate (%) – Weighted Average Rate</t>
  </si>
  <si>
    <t>(c) Depreciation (finally allowed by CERC)</t>
  </si>
  <si>
    <t>(d) Interest on working Capital</t>
  </si>
  <si>
    <t>(e) Operation and maintenance cost (finally admitted by CERC)</t>
  </si>
  <si>
    <t>(f) Compensation Allowances</t>
  </si>
  <si>
    <t>AFC (Rs. Kwh0</t>
  </si>
  <si>
    <t>Energy Charge (Rs./Kwh)</t>
  </si>
  <si>
    <t>Total tariff (Rs. Kwh)</t>
  </si>
  <si>
    <t>Revenue realisation before tax (Rs. Crore)</t>
  </si>
  <si>
    <t xml:space="preserve"> Revenue realisation after tax (Rs. Crore)</t>
  </si>
  <si>
    <t>Profit/ loss (Rs. Crore0</t>
  </si>
  <si>
    <t>DSM Generation (MU)</t>
  </si>
  <si>
    <t>DSM Rate (Ps/Kwh)</t>
  </si>
  <si>
    <t>Revenue from DSM (Rs. Crore)</t>
  </si>
  <si>
    <t>Note:</t>
  </si>
  <si>
    <t>For SL.NO. 31 to 33 values are provisional only, as UI/ DSM Statement yet to be issued by RDPPC.</t>
  </si>
  <si>
    <t>The sign of DSM energy and rate indicates -ve is payable and + ve is receivable.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</si>
</sst>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###0;###0"/>
    <numFmt numFmtId="165" formatCode="###0.0;###0.0"/>
    <numFmt numFmtId="166" formatCode="###0.;###0."/>
    <numFmt numFmtId="167" formatCode="yy\.m\.d;@"/>
    <numFmt numFmtId="168" formatCode="0.000"/>
    <numFmt numFmtId="169" formatCode="_(* #,##0.00_);_(* \(#,##0.00\);_(* &quot;-&quot;??_);_(@_)"/>
    <numFmt numFmtId="170" formatCode="0.0000"/>
    <numFmt numFmtId="171" formatCode="0.000000"/>
  </numFmts>
  <fonts count="6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name val="Arial"/>
      <family val="34"/>
    </font>
    <font>
      <sz val="12"/>
      <name val="Arial"/>
      <family val="34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name val="Calibri"/>
      <family val="34"/>
    </font>
    <font>
      <b/>
      <sz val="12"/>
      <name val="Century Gothic"/>
      <family val="34"/>
    </font>
    <font>
      <sz val="12"/>
      <name val="Century Gothic"/>
      <family val="34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Arial"/>
      <family val="34"/>
    </font>
    <font>
      <sz val="11"/>
      <color rgb="FF000000"/>
      <name val="Times New Roman"/>
      <family val="1"/>
    </font>
    <font>
      <sz val="11"/>
      <name val="Arial"/>
      <family val="34"/>
    </font>
    <font>
      <sz val="10"/>
      <name val="Arial"/>
      <family val="34"/>
    </font>
    <font>
      <sz val="8"/>
      <name val="Arial"/>
      <family val="34"/>
    </font>
    <font>
      <b/>
      <sz val="8"/>
      <name val="Arial"/>
      <family val="34"/>
    </font>
    <font>
      <b/>
      <sz val="10"/>
      <name val="Arial"/>
      <family val="34"/>
    </font>
    <font>
      <sz val="8"/>
      <color rgb="FF000000"/>
      <name val="Arial"/>
      <family val="2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2"/>
      <name val="Calibri"/>
      <family val="2"/>
    </font>
    <font>
      <vertAlign val="superscript"/>
      <sz val="12"/>
      <name val="Calibri"/>
      <family val="2"/>
    </font>
    <font>
      <sz val="12"/>
      <name val="Rupee Foradi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34"/>
    </font>
    <font>
      <b/>
      <sz val="9"/>
      <name val="Century Gothic"/>
      <family val="34"/>
    </font>
    <font>
      <sz val="9"/>
      <name val="Century Gothic"/>
      <family val="34"/>
    </font>
    <font>
      <b/>
      <sz val="8"/>
      <color rgb="FF000000"/>
      <name val="Times New Roman"/>
      <family val="1"/>
    </font>
    <font>
      <b/>
      <sz val="12"/>
      <name val="Arial Narrow"/>
      <family val="34"/>
    </font>
    <font>
      <i/>
      <sz val="10"/>
      <color rgb="FF000000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53" fillId="0" borderId="0"/>
  </cellStyleXfs>
  <cellXfs count="509">
    <xf numFmtId="0" fontId="0" fillId="0" borderId="0" xfId="0"/>
    <xf numFmtId="0" fontId="3" fillId="2" borderId="0" xfId="1" applyFill="1" applyBorder="1" applyAlignment="1">
      <alignment horizontal="left" vertical="top"/>
    </xf>
    <xf numFmtId="164" fontId="4" fillId="2" borderId="0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165" fontId="8" fillId="2" borderId="1" xfId="1" applyNumberFormat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center" vertical="top" wrapText="1"/>
    </xf>
    <xf numFmtId="164" fontId="8" fillId="3" borderId="1" xfId="1" applyNumberFormat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left" vertical="top"/>
    </xf>
    <xf numFmtId="168" fontId="12" fillId="2" borderId="0" xfId="1" applyNumberFormat="1" applyFont="1" applyFill="1" applyBorder="1" applyAlignment="1">
      <alignment horizontal="left" vertical="top"/>
    </xf>
    <xf numFmtId="168" fontId="16" fillId="2" borderId="0" xfId="1" applyNumberFormat="1" applyFont="1" applyFill="1" applyBorder="1" applyAlignment="1">
      <alignment horizontal="left" vertical="top"/>
    </xf>
    <xf numFmtId="2" fontId="12" fillId="2" borderId="0" xfId="1" applyNumberFormat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left" vertical="top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23" fillId="2" borderId="27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1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right" vertical="top"/>
    </xf>
    <xf numFmtId="0" fontId="12" fillId="0" borderId="1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5" xfId="1" applyNumberFormat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left" vertical="center" wrapText="1"/>
    </xf>
    <xf numFmtId="2" fontId="17" fillId="0" borderId="35" xfId="1" applyNumberFormat="1" applyFont="1" applyFill="1" applyBorder="1" applyAlignment="1">
      <alignment horizontal="center" vertical="center"/>
    </xf>
    <xf numFmtId="2" fontId="17" fillId="0" borderId="35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top" wrapText="1"/>
    </xf>
    <xf numFmtId="2" fontId="12" fillId="4" borderId="15" xfId="1" applyNumberFormat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left" vertical="top" wrapText="1"/>
    </xf>
    <xf numFmtId="2" fontId="17" fillId="4" borderId="19" xfId="1" applyNumberFormat="1" applyFont="1" applyFill="1" applyBorder="1" applyAlignment="1">
      <alignment horizontal="center" vertical="center"/>
    </xf>
    <xf numFmtId="2" fontId="17" fillId="0" borderId="19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164" fontId="42" fillId="2" borderId="15" xfId="0" applyNumberFormat="1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left" vertical="top" wrapText="1"/>
    </xf>
    <xf numFmtId="43" fontId="0" fillId="2" borderId="15" xfId="2" applyFont="1" applyFill="1" applyBorder="1" applyAlignment="1">
      <alignment horizontal="left" vertical="top" wrapText="1"/>
    </xf>
    <xf numFmtId="165" fontId="42" fillId="2" borderId="15" xfId="0" applyNumberFormat="1" applyFont="1" applyFill="1" applyBorder="1" applyAlignment="1">
      <alignment horizontal="center" vertical="center" wrapText="1"/>
    </xf>
    <xf numFmtId="43" fontId="0" fillId="2" borderId="15" xfId="0" applyNumberFormat="1" applyFill="1" applyBorder="1" applyAlignment="1">
      <alignment horizontal="left" vertical="top" wrapText="1"/>
    </xf>
    <xf numFmtId="165" fontId="42" fillId="2" borderId="15" xfId="0" applyNumberFormat="1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left" vertical="top" wrapText="1" indent="1"/>
    </xf>
    <xf numFmtId="43" fontId="0" fillId="2" borderId="15" xfId="2" applyFont="1" applyFill="1" applyBorder="1" applyAlignment="1">
      <alignment horizontal="right" vertical="top" wrapText="1"/>
    </xf>
    <xf numFmtId="0" fontId="0" fillId="2" borderId="15" xfId="0" applyFill="1" applyBorder="1" applyAlignment="1">
      <alignment horizontal="right" vertical="top" wrapText="1"/>
    </xf>
    <xf numFmtId="43" fontId="0" fillId="2" borderId="15" xfId="2" applyFont="1" applyFill="1" applyBorder="1" applyAlignment="1">
      <alignment horizontal="left" vertical="top"/>
    </xf>
    <xf numFmtId="0" fontId="0" fillId="2" borderId="15" xfId="0" applyFill="1" applyBorder="1" applyAlignment="1">
      <alignment horizontal="left" vertical="center" wrapText="1"/>
    </xf>
    <xf numFmtId="43" fontId="0" fillId="2" borderId="15" xfId="2" applyFont="1" applyFill="1" applyBorder="1" applyAlignment="1">
      <alignment horizontal="center" vertical="top" wrapText="1"/>
    </xf>
    <xf numFmtId="164" fontId="42" fillId="2" borderId="15" xfId="0" quotePrefix="1" applyNumberFormat="1" applyFont="1" applyFill="1" applyBorder="1" applyAlignment="1">
      <alignment horizontal="center" vertical="top" wrapText="1"/>
    </xf>
    <xf numFmtId="164" fontId="42" fillId="2" borderId="15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top" wrapText="1"/>
    </xf>
    <xf numFmtId="0" fontId="0" fillId="2" borderId="17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top"/>
    </xf>
    <xf numFmtId="43" fontId="0" fillId="5" borderId="0" xfId="2" applyFont="1" applyFill="1" applyBorder="1" applyAlignment="1">
      <alignment horizontal="left" vertical="top"/>
    </xf>
    <xf numFmtId="43" fontId="0" fillId="2" borderId="0" xfId="2" applyFont="1" applyFill="1" applyBorder="1" applyAlignment="1">
      <alignment horizontal="left" vertical="top"/>
    </xf>
    <xf numFmtId="43" fontId="0" fillId="2" borderId="0" xfId="0" applyNumberFormat="1" applyFill="1" applyBorder="1" applyAlignment="1">
      <alignment horizontal="left" vertical="top"/>
    </xf>
    <xf numFmtId="0" fontId="44" fillId="2" borderId="15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43" fontId="0" fillId="2" borderId="15" xfId="0" applyNumberForma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43" fontId="0" fillId="2" borderId="15" xfId="2" applyFont="1" applyFill="1" applyBorder="1" applyAlignment="1">
      <alignment horizontal="right" vertical="top"/>
    </xf>
    <xf numFmtId="43" fontId="44" fillId="2" borderId="15" xfId="2" applyFont="1" applyFill="1" applyBorder="1" applyAlignment="1">
      <alignment horizontal="left" vertical="top"/>
    </xf>
    <xf numFmtId="0" fontId="17" fillId="2" borderId="15" xfId="1" applyFont="1" applyFill="1" applyBorder="1" applyAlignment="1">
      <alignment horizontal="left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12" fillId="2" borderId="15" xfId="1" applyNumberFormat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1" fontId="12" fillId="5" borderId="15" xfId="1" applyNumberFormat="1" applyFont="1" applyFill="1" applyBorder="1" applyAlignment="1">
      <alignment horizontal="center" vertical="center" wrapText="1"/>
    </xf>
    <xf numFmtId="2" fontId="12" fillId="5" borderId="15" xfId="1" applyNumberFormat="1" applyFont="1" applyFill="1" applyBorder="1" applyAlignment="1">
      <alignment horizontal="center" vertical="center" wrapText="1"/>
    </xf>
    <xf numFmtId="2" fontId="12" fillId="0" borderId="15" xfId="1" applyNumberFormat="1" applyFont="1" applyFill="1" applyBorder="1" applyAlignment="1">
      <alignment horizontal="center" vertical="center" wrapText="1"/>
    </xf>
    <xf numFmtId="2" fontId="12" fillId="2" borderId="15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45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top" wrapText="1"/>
    </xf>
    <xf numFmtId="164" fontId="12" fillId="2" borderId="2" xfId="1" applyNumberFormat="1" applyFont="1" applyFill="1" applyBorder="1" applyAlignment="1">
      <alignment horizontal="center" vertical="top" wrapText="1"/>
    </xf>
    <xf numFmtId="164" fontId="12" fillId="2" borderId="15" xfId="1" applyNumberFormat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left" vertical="top" wrapText="1"/>
    </xf>
    <xf numFmtId="0" fontId="12" fillId="2" borderId="15" xfId="1" applyFont="1" applyFill="1" applyBorder="1" applyAlignment="1">
      <alignment horizontal="left" vertical="top" wrapText="1"/>
    </xf>
    <xf numFmtId="43" fontId="12" fillId="2" borderId="1" xfId="2" applyFont="1" applyFill="1" applyBorder="1" applyAlignment="1">
      <alignment horizontal="center" vertical="center" wrapText="1"/>
    </xf>
    <xf numFmtId="0" fontId="2" fillId="0" borderId="4" xfId="0" applyFont="1" applyBorder="1"/>
    <xf numFmtId="43" fontId="12" fillId="2" borderId="0" xfId="1" applyNumberFormat="1" applyFont="1" applyFill="1" applyBorder="1" applyAlignment="1">
      <alignment horizontal="left" vertical="top"/>
    </xf>
    <xf numFmtId="169" fontId="12" fillId="2" borderId="0" xfId="1" applyNumberFormat="1" applyFont="1" applyFill="1" applyBorder="1" applyAlignment="1">
      <alignment horizontal="left" vertical="top"/>
    </xf>
    <xf numFmtId="0" fontId="2" fillId="0" borderId="0" xfId="3"/>
    <xf numFmtId="43" fontId="2" fillId="0" borderId="0" xfId="4" applyFont="1"/>
    <xf numFmtId="43" fontId="2" fillId="0" borderId="0" xfId="3" applyNumberFormat="1"/>
    <xf numFmtId="0" fontId="54" fillId="6" borderId="46" xfId="5" applyFont="1" applyFill="1" applyBorder="1"/>
    <xf numFmtId="0" fontId="53" fillId="7" borderId="47" xfId="5" applyFont="1" applyFill="1" applyBorder="1"/>
    <xf numFmtId="0" fontId="53" fillId="8" borderId="47" xfId="5" applyFont="1" applyFill="1" applyBorder="1"/>
    <xf numFmtId="0" fontId="53" fillId="7" borderId="48" xfId="5" applyFont="1" applyFill="1" applyBorder="1"/>
    <xf numFmtId="0" fontId="2" fillId="0" borderId="15" xfId="3" applyBorder="1"/>
    <xf numFmtId="43" fontId="2" fillId="0" borderId="15" xfId="4" applyFont="1" applyBorder="1"/>
    <xf numFmtId="0" fontId="2" fillId="0" borderId="15" xfId="3" applyFont="1" applyBorder="1"/>
    <xf numFmtId="0" fontId="54" fillId="6" borderId="15" xfId="5" applyFont="1" applyFill="1" applyBorder="1"/>
    <xf numFmtId="0" fontId="53" fillId="7" borderId="15" xfId="5" applyFont="1" applyFill="1" applyBorder="1"/>
    <xf numFmtId="0" fontId="53" fillId="8" borderId="15" xfId="5" applyFont="1" applyFill="1" applyBorder="1"/>
    <xf numFmtId="43" fontId="2" fillId="0" borderId="15" xfId="3" applyNumberFormat="1" applyBorder="1"/>
    <xf numFmtId="0" fontId="7" fillId="2" borderId="2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59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right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2" fontId="15" fillId="0" borderId="1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60" fillId="2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top" wrapText="1"/>
    </xf>
    <xf numFmtId="168" fontId="12" fillId="0" borderId="15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70" fontId="12" fillId="0" borderId="15" xfId="1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171" fontId="12" fillId="0" borderId="15" xfId="1" applyNumberFormat="1" applyFont="1" applyFill="1" applyBorder="1" applyAlignment="1">
      <alignment horizontal="center" vertical="center"/>
    </xf>
    <xf numFmtId="171" fontId="12" fillId="0" borderId="1" xfId="1" applyNumberFormat="1" applyFont="1" applyFill="1" applyBorder="1" applyAlignment="1">
      <alignment horizontal="center" vertical="center" wrapText="1"/>
    </xf>
    <xf numFmtId="168" fontId="15" fillId="0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0" fontId="12" fillId="0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43" fontId="12" fillId="0" borderId="15" xfId="2" applyFont="1" applyFill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center" vertical="center" wrapText="1"/>
    </xf>
    <xf numFmtId="168" fontId="15" fillId="0" borderId="15" xfId="0" quotePrefix="1" applyNumberFormat="1" applyFont="1" applyFill="1" applyBorder="1" applyAlignment="1">
      <alignment horizontal="center" vertical="center" wrapText="1"/>
    </xf>
    <xf numFmtId="2" fontId="15" fillId="0" borderId="15" xfId="0" quotePrefix="1" applyNumberFormat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top"/>
    </xf>
    <xf numFmtId="0" fontId="62" fillId="2" borderId="0" xfId="1" applyFont="1" applyFill="1" applyBorder="1" applyAlignment="1">
      <alignment horizontal="left" vertical="top"/>
    </xf>
    <xf numFmtId="0" fontId="22" fillId="2" borderId="15" xfId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top" wrapText="1"/>
    </xf>
    <xf numFmtId="0" fontId="27" fillId="2" borderId="2" xfId="1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2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7" fillId="2" borderId="8" xfId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left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12" fillId="0" borderId="24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center" vertical="top" wrapText="1"/>
    </xf>
    <xf numFmtId="0" fontId="12" fillId="0" borderId="17" xfId="1" applyFont="1" applyFill="1" applyBorder="1" applyAlignment="1">
      <alignment horizontal="center" vertical="top" wrapText="1"/>
    </xf>
    <xf numFmtId="0" fontId="12" fillId="0" borderId="18" xfId="1" applyFont="1" applyFill="1" applyBorder="1" applyAlignment="1">
      <alignment horizontal="center" vertical="top" wrapText="1"/>
    </xf>
    <xf numFmtId="165" fontId="12" fillId="0" borderId="2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167" fontId="12" fillId="2" borderId="2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65" fontId="12" fillId="2" borderId="2" xfId="1" applyNumberFormat="1" applyFont="1" applyFill="1" applyBorder="1" applyAlignment="1">
      <alignment horizontal="center" vertical="center" wrapText="1"/>
    </xf>
    <xf numFmtId="165" fontId="12" fillId="2" borderId="4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2" fontId="12" fillId="2" borderId="3" xfId="1" applyNumberFormat="1" applyFont="1" applyFill="1" applyBorder="1" applyAlignment="1">
      <alignment horizontal="center" vertic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center" vertical="center" wrapText="1"/>
    </xf>
    <xf numFmtId="2" fontId="12" fillId="0" borderId="3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>
      <alignment horizontal="center" vertical="center" wrapText="1"/>
    </xf>
    <xf numFmtId="2" fontId="15" fillId="0" borderId="3" xfId="1" applyNumberFormat="1" applyFont="1" applyFill="1" applyBorder="1" applyAlignment="1">
      <alignment horizontal="center" vertical="center" wrapText="1"/>
    </xf>
    <xf numFmtId="2" fontId="15" fillId="0" borderId="4" xfId="1" applyNumberFormat="1" applyFont="1" applyFill="1" applyBorder="1" applyAlignment="1">
      <alignment horizontal="center" vertical="center" wrapText="1"/>
    </xf>
    <xf numFmtId="1" fontId="12" fillId="2" borderId="2" xfId="1" applyNumberFormat="1" applyFont="1" applyFill="1" applyBorder="1" applyAlignment="1">
      <alignment horizontal="center" vertical="center" wrapText="1"/>
    </xf>
    <xf numFmtId="1" fontId="12" fillId="2" borderId="3" xfId="1" applyNumberFormat="1" applyFont="1" applyFill="1" applyBorder="1" applyAlignment="1">
      <alignment horizontal="center" vertical="center" wrapText="1"/>
    </xf>
    <xf numFmtId="1" fontId="12" fillId="2" borderId="4" xfId="1" applyNumberFormat="1" applyFont="1" applyFill="1" applyBorder="1" applyAlignment="1">
      <alignment horizontal="center" vertical="center" wrapText="1"/>
    </xf>
    <xf numFmtId="1" fontId="12" fillId="2" borderId="7" xfId="1" applyNumberFormat="1" applyFont="1" applyFill="1" applyBorder="1" applyAlignment="1">
      <alignment horizontal="center" vertical="center" wrapText="1"/>
    </xf>
    <xf numFmtId="1" fontId="12" fillId="2" borderId="8" xfId="1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top" wrapText="1"/>
    </xf>
    <xf numFmtId="0" fontId="12" fillId="2" borderId="9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  <xf numFmtId="0" fontId="15" fillId="2" borderId="1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vertical="center" wrapText="1"/>
    </xf>
    <xf numFmtId="3" fontId="12" fillId="2" borderId="3" xfId="1" applyNumberFormat="1" applyFont="1" applyFill="1" applyBorder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33" fillId="2" borderId="4" xfId="1" applyFont="1" applyFill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horizontal="left" vertical="top" wrapText="1"/>
    </xf>
    <xf numFmtId="167" fontId="12" fillId="2" borderId="5" xfId="1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167" fontId="12" fillId="2" borderId="7" xfId="1" applyNumberFormat="1" applyFont="1" applyFill="1" applyBorder="1" applyAlignment="1">
      <alignment horizontal="center" vertical="center" wrapText="1"/>
    </xf>
    <xf numFmtId="167" fontId="12" fillId="2" borderId="8" xfId="1" applyNumberFormat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1" fontId="12" fillId="2" borderId="2" xfId="1" applyNumberFormat="1" applyFont="1" applyFill="1" applyBorder="1" applyAlignment="1">
      <alignment horizontal="center" vertical="top" wrapText="1"/>
    </xf>
    <xf numFmtId="1" fontId="12" fillId="2" borderId="4" xfId="1" applyNumberFormat="1" applyFont="1" applyFill="1" applyBorder="1" applyAlignment="1">
      <alignment horizontal="center" vertical="top" wrapText="1"/>
    </xf>
    <xf numFmtId="1" fontId="12" fillId="2" borderId="3" xfId="1" applyNumberFormat="1" applyFont="1" applyFill="1" applyBorder="1" applyAlignment="1">
      <alignment horizontal="center" vertical="top" wrapText="1"/>
    </xf>
    <xf numFmtId="0" fontId="12" fillId="2" borderId="5" xfId="1" applyFont="1" applyFill="1" applyBorder="1" applyAlignment="1">
      <alignment horizontal="left" vertical="top" wrapText="1"/>
    </xf>
    <xf numFmtId="0" fontId="12" fillId="2" borderId="6" xfId="1" applyFont="1" applyFill="1" applyBorder="1" applyAlignment="1">
      <alignment horizontal="left" vertical="top" wrapText="1"/>
    </xf>
    <xf numFmtId="0" fontId="12" fillId="2" borderId="7" xfId="1" applyFont="1" applyFill="1" applyBorder="1" applyAlignment="1">
      <alignment horizontal="left" vertical="top" wrapText="1"/>
    </xf>
    <xf numFmtId="0" fontId="12" fillId="2" borderId="8" xfId="1" applyFont="1" applyFill="1" applyBorder="1" applyAlignment="1">
      <alignment horizontal="left" vertical="top" wrapText="1"/>
    </xf>
    <xf numFmtId="168" fontId="19" fillId="2" borderId="2" xfId="1" applyNumberFormat="1" applyFont="1" applyFill="1" applyBorder="1" applyAlignment="1">
      <alignment horizontal="center" vertical="center" wrapText="1"/>
    </xf>
    <xf numFmtId="168" fontId="19" fillId="2" borderId="4" xfId="1" applyNumberFormat="1" applyFont="1" applyFill="1" applyBorder="1" applyAlignment="1">
      <alignment horizontal="center" vertical="center" wrapText="1"/>
    </xf>
    <xf numFmtId="168" fontId="19" fillId="2" borderId="3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top" wrapText="1"/>
    </xf>
    <xf numFmtId="2" fontId="19" fillId="0" borderId="2" xfId="1" applyNumberFormat="1" applyFont="1" applyFill="1" applyBorder="1" applyAlignment="1">
      <alignment horizontal="center" vertical="center" wrapText="1"/>
    </xf>
    <xf numFmtId="2" fontId="19" fillId="0" borderId="4" xfId="1" applyNumberFormat="1" applyFont="1" applyFill="1" applyBorder="1" applyAlignment="1">
      <alignment horizontal="center" vertical="center" wrapText="1"/>
    </xf>
    <xf numFmtId="2" fontId="19" fillId="0" borderId="3" xfId="1" applyNumberFormat="1" applyFont="1" applyFill="1" applyBorder="1" applyAlignment="1">
      <alignment horizontal="center" vertical="center" wrapText="1"/>
    </xf>
    <xf numFmtId="168" fontId="12" fillId="2" borderId="2" xfId="1" applyNumberFormat="1" applyFont="1" applyFill="1" applyBorder="1" applyAlignment="1">
      <alignment horizontal="center" vertical="center" wrapText="1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2" fillId="2" borderId="4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horizontal="center" vertical="top"/>
    </xf>
    <xf numFmtId="0" fontId="21" fillId="2" borderId="31" xfId="1" applyFont="1" applyFill="1" applyBorder="1" applyAlignment="1">
      <alignment horizontal="center" vertical="top" wrapText="1"/>
    </xf>
    <xf numFmtId="0" fontId="21" fillId="2" borderId="0" xfId="1" applyFont="1" applyFill="1" applyBorder="1" applyAlignment="1">
      <alignment horizontal="center" vertical="top" wrapText="1"/>
    </xf>
    <xf numFmtId="167" fontId="12" fillId="2" borderId="10" xfId="1" applyNumberFormat="1" applyFont="1" applyFill="1" applyBorder="1" applyAlignment="1">
      <alignment horizontal="center" vertical="center" wrapText="1"/>
    </xf>
    <xf numFmtId="167" fontId="12" fillId="2" borderId="11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top" wrapText="1"/>
    </xf>
    <xf numFmtId="0" fontId="12" fillId="2" borderId="8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horizontal="center" vertical="top" wrapText="1"/>
    </xf>
    <xf numFmtId="164" fontId="12" fillId="2" borderId="3" xfId="1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2" fontId="12" fillId="2" borderId="7" xfId="1" applyNumberFormat="1" applyFont="1" applyFill="1" applyBorder="1" applyAlignment="1">
      <alignment horizontal="center" vertical="center" wrapText="1"/>
    </xf>
    <xf numFmtId="2" fontId="12" fillId="2" borderId="12" xfId="1" applyNumberFormat="1" applyFont="1" applyFill="1" applyBorder="1" applyAlignment="1">
      <alignment horizontal="center" vertical="center" wrapText="1"/>
    </xf>
    <xf numFmtId="2" fontId="12" fillId="2" borderId="8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2" fontId="19" fillId="0" borderId="15" xfId="0" applyNumberFormat="1" applyFont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center" vertical="center" wrapText="1"/>
    </xf>
    <xf numFmtId="2" fontId="12" fillId="0" borderId="7" xfId="1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 wrapText="1"/>
    </xf>
    <xf numFmtId="165" fontId="12" fillId="0" borderId="1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7" xfId="1" applyNumberFormat="1" applyFont="1" applyFill="1" applyBorder="1" applyAlignment="1">
      <alignment horizontal="center" vertical="center" wrapText="1"/>
    </xf>
    <xf numFmtId="165" fontId="12" fillId="0" borderId="12" xfId="1" applyNumberFormat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center" vertical="top" wrapText="1"/>
    </xf>
    <xf numFmtId="0" fontId="12" fillId="2" borderId="15" xfId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5" fontId="12" fillId="0" borderId="15" xfId="1" applyNumberFormat="1" applyFont="1" applyFill="1" applyBorder="1" applyAlignment="1">
      <alignment horizontal="center" vertical="center" wrapText="1"/>
    </xf>
    <xf numFmtId="0" fontId="31" fillId="0" borderId="15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left" vertical="top" wrapText="1"/>
    </xf>
    <xf numFmtId="0" fontId="7" fillId="3" borderId="14" xfId="1" applyFont="1" applyFill="1" applyBorder="1" applyAlignment="1">
      <alignment horizontal="left" vertical="top" wrapText="1"/>
    </xf>
    <xf numFmtId="0" fontId="10" fillId="3" borderId="13" xfId="1" applyFont="1" applyFill="1" applyBorder="1" applyAlignment="1">
      <alignment horizontal="left" vertical="top" wrapText="1"/>
    </xf>
    <xf numFmtId="0" fontId="7" fillId="3" borderId="2" xfId="1" applyFont="1" applyFill="1" applyBorder="1" applyAlignment="1">
      <alignment horizontal="left" vertical="top" wrapText="1"/>
    </xf>
    <xf numFmtId="0" fontId="7" fillId="3" borderId="4" xfId="1" applyFont="1" applyFill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164" fontId="8" fillId="3" borderId="2" xfId="1" applyNumberFormat="1" applyFont="1" applyFill="1" applyBorder="1" applyAlignment="1">
      <alignment horizontal="center" vertical="top" wrapText="1"/>
    </xf>
    <xf numFmtId="164" fontId="8" fillId="3" borderId="4" xfId="1" applyNumberFormat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57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right" vertical="top" wrapText="1"/>
    </xf>
    <xf numFmtId="0" fontId="0" fillId="2" borderId="17" xfId="0" applyFill="1" applyBorder="1" applyAlignment="1">
      <alignment horizontal="right" vertical="top" wrapText="1"/>
    </xf>
    <xf numFmtId="0" fontId="0" fillId="2" borderId="18" xfId="0" applyFill="1" applyBorder="1" applyAlignment="1">
      <alignment horizontal="right" vertical="top" wrapText="1"/>
    </xf>
    <xf numFmtId="0" fontId="36" fillId="2" borderId="38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40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6" fillId="2" borderId="32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41" xfId="0" applyFont="1" applyFill="1" applyBorder="1" applyAlignment="1">
      <alignment horizontal="left" vertical="center" wrapText="1"/>
    </xf>
    <xf numFmtId="0" fontId="43" fillId="0" borderId="42" xfId="0" applyFont="1" applyFill="1" applyBorder="1" applyAlignment="1">
      <alignment horizontal="left" vertical="center" wrapText="1"/>
    </xf>
    <xf numFmtId="0" fontId="43" fillId="0" borderId="43" xfId="0" applyFont="1" applyFill="1" applyBorder="1" applyAlignment="1">
      <alignment horizontal="left" vertical="center" wrapText="1"/>
    </xf>
    <xf numFmtId="0" fontId="43" fillId="0" borderId="23" xfId="0" applyFont="1" applyFill="1" applyBorder="1" applyAlignment="1">
      <alignment horizontal="left" vertical="center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horizontal="center" vertical="top" wrapText="1"/>
    </xf>
    <xf numFmtId="0" fontId="37" fillId="2" borderId="41" xfId="0" applyFont="1" applyFill="1" applyBorder="1" applyAlignment="1">
      <alignment horizontal="center" vertical="top" wrapText="1"/>
    </xf>
    <xf numFmtId="0" fontId="38" fillId="2" borderId="42" xfId="0" applyFont="1" applyFill="1" applyBorder="1" applyAlignment="1">
      <alignment horizontal="center" vertical="center" wrapText="1"/>
    </xf>
    <xf numFmtId="0" fontId="38" fillId="2" borderId="43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45" fillId="2" borderId="38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left" vertical="center" wrapText="1"/>
    </xf>
    <xf numFmtId="0" fontId="23" fillId="2" borderId="40" xfId="0" applyFont="1" applyFill="1" applyBorder="1" applyAlignment="1">
      <alignment horizontal="left" vertical="center" wrapText="1"/>
    </xf>
    <xf numFmtId="0" fontId="55" fillId="0" borderId="0" xfId="3" applyFont="1" applyAlignment="1">
      <alignment horizontal="center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right" vertical="center" wrapText="1"/>
    </xf>
    <xf numFmtId="0" fontId="12" fillId="2" borderId="17" xfId="1" applyFont="1" applyFill="1" applyBorder="1" applyAlignment="1">
      <alignment horizontal="right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left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center" vertical="top" wrapText="1"/>
    </xf>
    <xf numFmtId="0" fontId="12" fillId="2" borderId="17" xfId="1" applyFont="1" applyFill="1" applyBorder="1" applyAlignment="1">
      <alignment horizontal="center" vertical="top" wrapText="1"/>
    </xf>
    <xf numFmtId="0" fontId="12" fillId="2" borderId="18" xfId="1" applyFont="1" applyFill="1" applyBorder="1" applyAlignment="1">
      <alignment horizontal="center" vertical="top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2" fillId="0" borderId="4" xfId="0" applyFont="1" applyBorder="1"/>
    <xf numFmtId="0" fontId="2" fillId="0" borderId="4" xfId="0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horizontal="center" vertical="top" wrapText="1"/>
    </xf>
    <xf numFmtId="0" fontId="51" fillId="2" borderId="2" xfId="1" applyFont="1" applyFill="1" applyBorder="1" applyAlignment="1">
      <alignment horizontal="left" vertical="top" wrapText="1"/>
    </xf>
    <xf numFmtId="0" fontId="52" fillId="0" borderId="4" xfId="0" applyFont="1" applyBorder="1"/>
    <xf numFmtId="0" fontId="12" fillId="2" borderId="2" xfId="1" applyFont="1" applyFill="1" applyBorder="1" applyAlignment="1">
      <alignment horizontal="right" vertical="top" wrapText="1"/>
    </xf>
    <xf numFmtId="0" fontId="12" fillId="2" borderId="3" xfId="1" applyFont="1" applyFill="1" applyBorder="1" applyAlignment="1">
      <alignment horizontal="right" vertical="top" wrapText="1"/>
    </xf>
    <xf numFmtId="0" fontId="12" fillId="2" borderId="44" xfId="1" applyFont="1" applyFill="1" applyBorder="1" applyAlignment="1">
      <alignment horizontal="right" vertical="top" wrapText="1"/>
    </xf>
    <xf numFmtId="0" fontId="12" fillId="0" borderId="4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2" fillId="0" borderId="44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4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right" vertical="top" wrapText="1"/>
    </xf>
    <xf numFmtId="0" fontId="12" fillId="0" borderId="44" xfId="1" applyFont="1" applyFill="1" applyBorder="1" applyAlignment="1">
      <alignment horizontal="right" vertical="top" wrapText="1"/>
    </xf>
    <xf numFmtId="0" fontId="13" fillId="2" borderId="2" xfId="1" applyFont="1" applyFill="1" applyBorder="1" applyAlignment="1">
      <alignment horizontal="left" vertical="top" wrapText="1"/>
    </xf>
    <xf numFmtId="0" fontId="2" fillId="0" borderId="3" xfId="0" applyFont="1" applyBorder="1"/>
    <xf numFmtId="0" fontId="14" fillId="2" borderId="2" xfId="1" applyFont="1" applyFill="1" applyBorder="1" applyAlignment="1">
      <alignment horizontal="left" vertical="top" wrapText="1"/>
    </xf>
  </cellXfs>
  <cellStyles count="6">
    <cellStyle name="Comma" xfId="2" builtinId="3"/>
    <cellStyle name="Comma 2" xfId="4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/2019-24%20TARIFF%20DISCUSSION/form%20vi%20a%20wo%20lhs/TPS-Barsingsa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c/Downloads/Workings%20for%20Capital%20Spa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Sheet1"/>
    </sheetNames>
    <sheetDataSet>
      <sheetData sheetId="0"/>
      <sheetData sheetId="1">
        <row r="6">
          <cell r="B6" t="str">
            <v>Stores &amp; Spares</v>
          </cell>
          <cell r="C6">
            <v>275.46958249999994</v>
          </cell>
          <cell r="D6">
            <v>591.02318810000008</v>
          </cell>
          <cell r="E6">
            <v>1053.3233968</v>
          </cell>
          <cell r="F6">
            <v>718.03340630000002</v>
          </cell>
          <cell r="G6">
            <v>1565.3779240000001</v>
          </cell>
        </row>
        <row r="7">
          <cell r="B7" t="str">
            <v>Remuneration &amp; Benefits</v>
          </cell>
        </row>
        <row r="8">
          <cell r="B8" t="str">
            <v>Outside Services</v>
          </cell>
        </row>
        <row r="9">
          <cell r="B9" t="str">
            <v>Internal Services</v>
          </cell>
          <cell r="C9">
            <v>548.75004000000001</v>
          </cell>
          <cell r="D9">
            <v>570.64578900000004</v>
          </cell>
          <cell r="E9">
            <v>625.29074000000003</v>
          </cell>
          <cell r="F9">
            <v>669.86776670000006</v>
          </cell>
          <cell r="G9">
            <v>834.98270520000005</v>
          </cell>
        </row>
        <row r="10">
          <cell r="B10" t="str">
            <v>Common Charges</v>
          </cell>
          <cell r="C10">
            <v>338.91147999999998</v>
          </cell>
          <cell r="D10">
            <v>336.91687999999999</v>
          </cell>
          <cell r="E10">
            <v>405.75342000000001</v>
          </cell>
          <cell r="F10">
            <v>399.92104539999997</v>
          </cell>
          <cell r="G10">
            <v>444.44780349999996</v>
          </cell>
          <cell r="J10">
            <v>-64.93965</v>
          </cell>
        </row>
        <row r="11">
          <cell r="B11" t="str">
            <v>Other Expenditure</v>
          </cell>
          <cell r="C11">
            <v>389.09101800000002</v>
          </cell>
          <cell r="D11">
            <v>379.05504500000006</v>
          </cell>
          <cell r="E11">
            <v>395.27110900000002</v>
          </cell>
          <cell r="F11">
            <v>410.76025180000005</v>
          </cell>
          <cell r="G11">
            <v>122.55950059999996</v>
          </cell>
        </row>
        <row r="13">
          <cell r="B13" t="str">
            <v>Recovery -Others</v>
          </cell>
          <cell r="C13">
            <v>36.006689800000004</v>
          </cell>
          <cell r="D13">
            <v>61.913890000000009</v>
          </cell>
          <cell r="E13">
            <v>32.133026099999995</v>
          </cell>
          <cell r="F13">
            <v>68.889058599999984</v>
          </cell>
          <cell r="G13">
            <v>2534.1640699999998</v>
          </cell>
        </row>
        <row r="15">
          <cell r="G15">
            <v>-789.92269999999996</v>
          </cell>
        </row>
        <row r="24">
          <cell r="C24">
            <v>185.82507000000001</v>
          </cell>
          <cell r="D24">
            <v>151.02763999999999</v>
          </cell>
          <cell r="E24">
            <v>341.52623</v>
          </cell>
          <cell r="F24">
            <v>103.0034</v>
          </cell>
          <cell r="G24">
            <v>149.77386000000001</v>
          </cell>
        </row>
        <row r="25">
          <cell r="C25">
            <v>1005.6369400000002</v>
          </cell>
          <cell r="D25">
            <v>1753.3809699999999</v>
          </cell>
          <cell r="E25">
            <v>1375.91209</v>
          </cell>
          <cell r="F25">
            <v>1328.3771699999998</v>
          </cell>
          <cell r="G25">
            <v>2016.318845</v>
          </cell>
        </row>
        <row r="30">
          <cell r="C30">
            <v>548.75004000000001</v>
          </cell>
          <cell r="D30">
            <v>570.64578900000004</v>
          </cell>
          <cell r="E30">
            <v>625.29074000000003</v>
          </cell>
          <cell r="F30">
            <v>669.86776670000006</v>
          </cell>
          <cell r="G30">
            <v>834.98270520000005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6-17"/>
      <sheetName val="2015-16"/>
      <sheetName val="2014-15"/>
      <sheetName val="2013-14"/>
      <sheetName val="2012-13"/>
      <sheetName val="Sheet2"/>
      <sheetName val="Sheet3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22">
          <cell r="A422" t="str">
            <v>SCW roof of back pass &amp; fin with O/L header as per referal drg.</v>
          </cell>
          <cell r="C422">
            <v>2</v>
          </cell>
          <cell r="D422">
            <v>19000000</v>
          </cell>
        </row>
        <row r="423">
          <cell r="A423" t="str">
            <v>COMBUSTOR SPIESS VALVE LANCE TIP</v>
          </cell>
          <cell r="C423">
            <v>2</v>
          </cell>
          <cell r="D423">
            <v>393592.5</v>
          </cell>
        </row>
        <row r="424">
          <cell r="A424" t="str">
            <v>LANCE TIP FOR SEALPOT SPIESS VALVE.</v>
          </cell>
          <cell r="C424">
            <v>8</v>
          </cell>
          <cell r="D424">
            <v>2276089.2000000002</v>
          </cell>
        </row>
        <row r="425">
          <cell r="A425" t="str">
            <v>Complete set of chain assembly for TRC.</v>
          </cell>
          <cell r="C425">
            <v>1</v>
          </cell>
          <cell r="D425">
            <v>2357397.38</v>
          </cell>
        </row>
        <row r="426">
          <cell r="A426" t="str">
            <v>Elecon make complete gear box for Transport feeder.</v>
          </cell>
          <cell r="C426">
            <v>1</v>
          </cell>
          <cell r="D426">
            <v>458816.4</v>
          </cell>
        </row>
        <row r="427">
          <cell r="A427" t="str">
            <v>Triplex sprocket forLignite transport conveyor drive shaft.</v>
          </cell>
          <cell r="C427">
            <v>1</v>
          </cell>
          <cell r="D427">
            <v>121497.67</v>
          </cell>
        </row>
        <row r="428">
          <cell r="A428" t="str">
            <v>Complete set of chain assembly for Lignite Extraction feeder.</v>
          </cell>
          <cell r="C428">
            <v>2</v>
          </cell>
          <cell r="D428">
            <v>1633010.2</v>
          </cell>
        </row>
        <row r="429">
          <cell r="A429" t="str">
            <v>Elecon make complete gear box for extraction feeder.</v>
          </cell>
          <cell r="C429">
            <v>1</v>
          </cell>
          <cell r="D429">
            <v>458816.6</v>
          </cell>
        </row>
        <row r="430">
          <cell r="A430" t="str">
            <v>DRIVING SIDE LINER ASSEMBLY FOR SECONDARY AIR FAN.</v>
          </cell>
          <cell r="C430">
            <v>1</v>
          </cell>
          <cell r="D430">
            <v>612849.81999999995</v>
          </cell>
        </row>
        <row r="431">
          <cell r="A431" t="str">
            <v>THURST PLATE KIT FOR DODGE SLEEVOIL BEARING RTL 5*7/16 .</v>
          </cell>
          <cell r="C431">
            <v>1</v>
          </cell>
          <cell r="D431">
            <v>137275.54</v>
          </cell>
        </row>
        <row r="432">
          <cell r="A432" t="str">
            <v>MODULAR HOUSING FOR DRIVE END DODGE SLEEVOIL BEARING RTL 5*7/16 .</v>
          </cell>
          <cell r="C432">
            <v>1</v>
          </cell>
          <cell r="D432">
            <v>438399.59</v>
          </cell>
        </row>
        <row r="433">
          <cell r="A433" t="str">
            <v>Non metallic expansion joint for Between combustor and cyclone</v>
          </cell>
          <cell r="C433">
            <v>2</v>
          </cell>
          <cell r="D433">
            <v>1686745</v>
          </cell>
        </row>
        <row r="434">
          <cell r="A434" t="str">
            <v>Non metallic expansion joint for Cyclone and flue gas duct</v>
          </cell>
          <cell r="C434">
            <v>1</v>
          </cell>
          <cell r="D434">
            <v>291480.5</v>
          </cell>
        </row>
        <row r="435">
          <cell r="A435" t="str">
            <v>Bed ash Bare rotary Air lock feeder without drive.</v>
          </cell>
          <cell r="C435">
            <v>1</v>
          </cell>
          <cell r="D435">
            <v>594408.97</v>
          </cell>
        </row>
        <row r="436">
          <cell r="A436" t="str">
            <v>Triplex sprocket for DCC drive shaft.</v>
          </cell>
          <cell r="C436">
            <v>1</v>
          </cell>
          <cell r="D436">
            <v>174769.72</v>
          </cell>
        </row>
        <row r="437">
          <cell r="A437" t="str">
            <v>HP BYPASS QUICK STROKING DEVICE SSB 10.</v>
          </cell>
          <cell r="C437">
            <v>1</v>
          </cell>
          <cell r="D437">
            <v>244698</v>
          </cell>
        </row>
        <row r="438">
          <cell r="A438" t="str">
            <v>HP BY PASS SYSTEM SERVO VALVE (MAIN -BP) ST 10 -63.</v>
          </cell>
          <cell r="C438">
            <v>2</v>
          </cell>
          <cell r="D438">
            <v>414426.4</v>
          </cell>
        </row>
        <row r="439">
          <cell r="A439" t="str">
            <v>HP BYPASS SPARE- AXIAL PISTON</v>
          </cell>
          <cell r="C439">
            <v>1</v>
          </cell>
          <cell r="D439">
            <v>173400</v>
          </cell>
        </row>
        <row r="440">
          <cell r="A440" t="str">
            <v>BFP Recirculation Valve Model 87-78124 with Actuator</v>
          </cell>
          <cell r="C440">
            <v>1</v>
          </cell>
          <cell r="D440">
            <v>523156.51</v>
          </cell>
        </row>
        <row r="441">
          <cell r="A441" t="str">
            <v>Complete Mechanical Seal for Boiler Feed Pump DE</v>
          </cell>
          <cell r="C441">
            <v>1</v>
          </cell>
          <cell r="D441">
            <v>181444.01</v>
          </cell>
        </row>
        <row r="442">
          <cell r="A442" t="str">
            <v>Complete Mechanical Seal for Main Boiler Feed Pump NDE</v>
          </cell>
          <cell r="C442">
            <v>1</v>
          </cell>
          <cell r="D442">
            <v>186261.71</v>
          </cell>
        </row>
        <row r="443">
          <cell r="A443" t="str">
            <v>Complete Mechanical Seal for Booster Pump DE of Feed Pump</v>
          </cell>
          <cell r="C443">
            <v>1</v>
          </cell>
          <cell r="D443">
            <v>101358.8</v>
          </cell>
        </row>
        <row r="444">
          <cell r="A444" t="str">
            <v>SAC Spare- Maint. kit for drier MD 1000/ 1300 W</v>
          </cell>
          <cell r="C444">
            <v>1</v>
          </cell>
          <cell r="D444">
            <v>177045.48</v>
          </cell>
        </row>
        <row r="445">
          <cell r="A445" t="str">
            <v>IAC Spare- 16000 H Maintenance kit ZR/ZT 110-145+IMD</v>
          </cell>
          <cell r="C445">
            <v>1</v>
          </cell>
          <cell r="D445">
            <v>382329.84</v>
          </cell>
        </row>
        <row r="446">
          <cell r="A446" t="str">
            <v>IAC Spare- HP Discharge silencer kit ZR/ZT 110-145</v>
          </cell>
          <cell r="C446">
            <v>1</v>
          </cell>
          <cell r="D446">
            <v>135902.24</v>
          </cell>
        </row>
        <row r="447">
          <cell r="A447" t="str">
            <v>SAC Spare- 16000 H Maintenance kit ZR 500 VSD</v>
          </cell>
          <cell r="C447">
            <v>1</v>
          </cell>
          <cell r="D447">
            <v>546774.73</v>
          </cell>
        </row>
        <row r="448">
          <cell r="A448" t="str">
            <v>SAC Spare- HP Silencer kit ZR 300-425</v>
          </cell>
          <cell r="C448">
            <v>1</v>
          </cell>
          <cell r="D448">
            <v>270134.28000000003</v>
          </cell>
        </row>
        <row r="449">
          <cell r="A449" t="str">
            <v>Imp.shaft sleeve for Circulating Water Pump</v>
          </cell>
          <cell r="C449">
            <v>1</v>
          </cell>
          <cell r="D449">
            <v>118592.29</v>
          </cell>
        </row>
        <row r="450">
          <cell r="A450" t="str">
            <v>Rubber Bearing for Circulating Water Pump</v>
          </cell>
          <cell r="C450">
            <v>1</v>
          </cell>
          <cell r="D450">
            <v>107972.91</v>
          </cell>
        </row>
        <row r="451">
          <cell r="A451" t="str">
            <v>Impeller Guide piece for Circulating Water Pump</v>
          </cell>
          <cell r="C451">
            <v>1</v>
          </cell>
          <cell r="D451">
            <v>601814.78</v>
          </cell>
        </row>
        <row r="452">
          <cell r="A452" t="str">
            <v>HEAD SHAFT, T5 ANT</v>
          </cell>
          <cell r="C452">
            <v>1</v>
          </cell>
          <cell r="D452">
            <v>319894.39</v>
          </cell>
        </row>
        <row r="453">
          <cell r="A453" t="str">
            <v>Bevel Gear Pair for Cooling Tower Fan Gear Box.</v>
          </cell>
          <cell r="C453">
            <v>1</v>
          </cell>
          <cell r="D453">
            <v>180570.6</v>
          </cell>
        </row>
        <row r="454">
          <cell r="A454" t="str">
            <v>INTERMEDIATE SHAFT for Hydrant Fire Pump(KBL pump,Type:BHR 28-30)</v>
          </cell>
          <cell r="C454">
            <v>1</v>
          </cell>
          <cell r="D454">
            <v>129965.75999999999</v>
          </cell>
        </row>
        <row r="455">
          <cell r="A455" t="str">
            <v>IMPELLER SHAFT for Hydrant Fire Pump (KBL pump, Type:BHR 28-30)</v>
          </cell>
          <cell r="C455">
            <v>1</v>
          </cell>
          <cell r="D455">
            <v>117470.03</v>
          </cell>
        </row>
        <row r="456">
          <cell r="A456" t="str">
            <v>Over Running Clutch for Turbine Shaft Turning Gear</v>
          </cell>
          <cell r="C456">
            <v>1</v>
          </cell>
          <cell r="D456">
            <v>103173</v>
          </cell>
        </row>
        <row r="457">
          <cell r="A457" t="str">
            <v>Long Travel Gearbox for SCR</v>
          </cell>
          <cell r="C457">
            <v>1</v>
          </cell>
          <cell r="D457">
            <v>2140354.2200000002</v>
          </cell>
        </row>
        <row r="458">
          <cell r="A458" t="str">
            <v>Roller Shaft Assembly for Roller Screen</v>
          </cell>
          <cell r="C458">
            <v>1</v>
          </cell>
          <cell r="D458">
            <v>343960.83</v>
          </cell>
        </row>
        <row r="459">
          <cell r="A459" t="str">
            <v>Hydraulic Pump Complete P11S-7R1C-9A2-B00-0A1-M2-08037</v>
          </cell>
          <cell r="C459">
            <v>1</v>
          </cell>
          <cell r="D459">
            <v>2492170.3199999998</v>
          </cell>
        </row>
        <row r="460">
          <cell r="A460" t="str">
            <v>Hydraulic Pump Complete P6S-2R1C-9A2-B00-0A1-M2-07704</v>
          </cell>
          <cell r="C460">
            <v>1</v>
          </cell>
          <cell r="D460">
            <v>1373848</v>
          </cell>
        </row>
        <row r="461">
          <cell r="A461" t="str">
            <v>Hydraulic cylinder 80X45X1600</v>
          </cell>
          <cell r="C461">
            <v>2</v>
          </cell>
          <cell r="D461">
            <v>509324.08</v>
          </cell>
        </row>
        <row r="462">
          <cell r="A462" t="str">
            <v>TAIL PULLEY (MOUNTED ON BEARINGS ) OF SIZE: DIA 824 X 1400MM X16T</v>
          </cell>
          <cell r="C462">
            <v>1</v>
          </cell>
          <cell r="D462">
            <v>560280</v>
          </cell>
        </row>
        <row r="463">
          <cell r="A463" t="str">
            <v>TAIL PULLEY (MOUNTED ON BEARINGS ) OF SIZE: DIA 524 X 1400MM X12T</v>
          </cell>
          <cell r="C463">
            <v>1</v>
          </cell>
          <cell r="D463">
            <v>262926.52</v>
          </cell>
        </row>
        <row r="464">
          <cell r="A464" t="str">
            <v>TAIL PULLEY (MOUNTED ON BEARINGS )OF SIZE:DIA654X1200MMX16T(SCR)</v>
          </cell>
          <cell r="C464">
            <v>1</v>
          </cell>
          <cell r="D464">
            <v>191821.2</v>
          </cell>
        </row>
        <row r="465">
          <cell r="A465" t="str">
            <v>TAKE-UP PULLEY OF SIZE : DIA 824 X 1400MM X16 MM T</v>
          </cell>
          <cell r="C465">
            <v>1</v>
          </cell>
          <cell r="D465">
            <v>414359.69</v>
          </cell>
        </row>
        <row r="466">
          <cell r="A466" t="str">
            <v>570 PST Coupling Set With Essential accessories</v>
          </cell>
          <cell r="C466">
            <v>1</v>
          </cell>
          <cell r="D466">
            <v>688207.99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Y41"/>
  <sheetViews>
    <sheetView topLeftCell="A19" workbookViewId="0">
      <selection sqref="A1:V35"/>
    </sheetView>
  </sheetViews>
  <sheetFormatPr defaultColWidth="9.140625" defaultRowHeight="15.75"/>
  <cols>
    <col min="1" max="6" width="6.5703125" style="14" customWidth="1"/>
    <col min="7" max="9" width="2.42578125" style="14" customWidth="1"/>
    <col min="10" max="12" width="3" style="14" customWidth="1"/>
    <col min="13" max="15" width="3.42578125" style="14" customWidth="1"/>
    <col min="16" max="18" width="3.5703125" style="14" customWidth="1"/>
    <col min="19" max="20" width="4.42578125" style="14" customWidth="1"/>
    <col min="21" max="22" width="4.85546875" style="14" customWidth="1"/>
    <col min="23" max="23" width="1.28515625" style="14" customWidth="1"/>
    <col min="24" max="24" width="1" style="14" customWidth="1"/>
    <col min="25" max="25" width="5.85546875" style="14" customWidth="1"/>
    <col min="26" max="26" width="2.28515625" style="14" customWidth="1"/>
    <col min="27" max="31" width="9.5703125" style="14" bestFit="1" customWidth="1"/>
    <col min="32" max="16384" width="9.140625" style="14"/>
  </cols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244</v>
      </c>
      <c r="S1" s="3"/>
      <c r="U1" s="3" t="s">
        <v>245</v>
      </c>
      <c r="V1" s="3"/>
    </row>
    <row r="2" spans="1:22" ht="37.5" customHeight="1">
      <c r="A2" s="151" t="s">
        <v>298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ht="18.75" customHeight="1">
      <c r="A3" s="26" t="s">
        <v>293</v>
      </c>
      <c r="B3" s="201" t="s">
        <v>246</v>
      </c>
      <c r="C3" s="202"/>
      <c r="D3" s="202"/>
      <c r="E3" s="202"/>
      <c r="F3" s="203"/>
      <c r="G3" s="201" t="s">
        <v>247</v>
      </c>
      <c r="H3" s="202"/>
      <c r="I3" s="203"/>
      <c r="J3" s="201" t="s">
        <v>248</v>
      </c>
      <c r="K3" s="202"/>
      <c r="L3" s="203"/>
      <c r="M3" s="201" t="s">
        <v>249</v>
      </c>
      <c r="N3" s="202"/>
      <c r="O3" s="203"/>
      <c r="P3" s="201" t="s">
        <v>250</v>
      </c>
      <c r="Q3" s="202"/>
      <c r="R3" s="203"/>
      <c r="S3" s="201" t="s">
        <v>251</v>
      </c>
      <c r="T3" s="203"/>
      <c r="U3" s="201" t="s">
        <v>252</v>
      </c>
      <c r="V3" s="208"/>
    </row>
    <row r="4" spans="1:22">
      <c r="A4" s="19">
        <v>1</v>
      </c>
      <c r="B4" s="209" t="s">
        <v>253</v>
      </c>
      <c r="C4" s="210"/>
      <c r="D4" s="210"/>
      <c r="E4" s="210"/>
      <c r="F4" s="211"/>
      <c r="G4" s="212"/>
      <c r="H4" s="168"/>
      <c r="I4" s="169"/>
      <c r="J4" s="213" t="s">
        <v>183</v>
      </c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</row>
    <row r="5" spans="1:22" ht="33.6" customHeight="1">
      <c r="A5" s="20">
        <v>2</v>
      </c>
      <c r="B5" s="162" t="s">
        <v>295</v>
      </c>
      <c r="C5" s="154"/>
      <c r="D5" s="154"/>
      <c r="E5" s="154"/>
      <c r="F5" s="155"/>
      <c r="G5" s="166"/>
      <c r="H5" s="167"/>
      <c r="I5" s="191"/>
      <c r="J5" s="216" t="s">
        <v>193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8"/>
    </row>
    <row r="6" spans="1:22">
      <c r="A6" s="20">
        <v>3</v>
      </c>
      <c r="B6" s="162" t="s">
        <v>220</v>
      </c>
      <c r="C6" s="154"/>
      <c r="D6" s="154"/>
      <c r="E6" s="154"/>
      <c r="F6" s="155"/>
      <c r="G6" s="156" t="s">
        <v>254</v>
      </c>
      <c r="H6" s="157"/>
      <c r="I6" s="158"/>
      <c r="J6" s="192" t="s">
        <v>192</v>
      </c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4"/>
    </row>
    <row r="7" spans="1:22" ht="117.75" customHeight="1">
      <c r="A7" s="20">
        <v>4</v>
      </c>
      <c r="B7" s="153" t="s">
        <v>255</v>
      </c>
      <c r="C7" s="154"/>
      <c r="D7" s="154"/>
      <c r="E7" s="154"/>
      <c r="F7" s="155"/>
      <c r="G7" s="166"/>
      <c r="H7" s="167"/>
      <c r="I7" s="191"/>
      <c r="J7" s="192" t="s">
        <v>256</v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4"/>
    </row>
    <row r="8" spans="1:22" ht="18" customHeight="1">
      <c r="A8" s="20">
        <v>5</v>
      </c>
      <c r="B8" s="153" t="s">
        <v>257</v>
      </c>
      <c r="C8" s="154"/>
      <c r="D8" s="154"/>
      <c r="E8" s="154"/>
      <c r="F8" s="155"/>
      <c r="G8" s="166"/>
      <c r="H8" s="167"/>
      <c r="I8" s="191"/>
      <c r="J8" s="207" t="s">
        <v>173</v>
      </c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4"/>
    </row>
    <row r="9" spans="1:22" ht="15.75" customHeight="1">
      <c r="A9" s="20">
        <v>6</v>
      </c>
      <c r="B9" s="153" t="s">
        <v>258</v>
      </c>
      <c r="C9" s="154"/>
      <c r="D9" s="154"/>
      <c r="E9" s="154"/>
      <c r="F9" s="155"/>
      <c r="G9" s="166"/>
      <c r="H9" s="167"/>
      <c r="I9" s="191"/>
      <c r="J9" s="207" t="s">
        <v>172</v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</row>
    <row r="10" spans="1:22" ht="30.75" customHeight="1">
      <c r="A10" s="20">
        <v>7</v>
      </c>
      <c r="B10" s="153" t="s">
        <v>259</v>
      </c>
      <c r="C10" s="154"/>
      <c r="D10" s="154"/>
      <c r="E10" s="154"/>
      <c r="F10" s="155"/>
      <c r="G10" s="195"/>
      <c r="H10" s="196"/>
      <c r="I10" s="197"/>
      <c r="J10" s="192" t="s">
        <v>191</v>
      </c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4"/>
    </row>
    <row r="11" spans="1:22" ht="16.5" customHeight="1">
      <c r="A11" s="20">
        <v>8</v>
      </c>
      <c r="B11" s="153" t="s">
        <v>260</v>
      </c>
      <c r="C11" s="154"/>
      <c r="D11" s="154"/>
      <c r="E11" s="154"/>
      <c r="F11" s="154"/>
      <c r="G11" s="187"/>
      <c r="H11" s="187"/>
      <c r="I11" s="187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16.5" customHeight="1">
      <c r="A12" s="21">
        <v>8.1</v>
      </c>
      <c r="B12" s="153" t="s">
        <v>261</v>
      </c>
      <c r="C12" s="154"/>
      <c r="D12" s="154"/>
      <c r="E12" s="154"/>
      <c r="F12" s="155"/>
      <c r="G12" s="204"/>
      <c r="H12" s="205"/>
      <c r="I12" s="206"/>
      <c r="J12" s="207" t="s">
        <v>177</v>
      </c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4"/>
    </row>
    <row r="13" spans="1:22" ht="33" customHeight="1">
      <c r="A13" s="22" t="s">
        <v>262</v>
      </c>
      <c r="B13" s="162" t="s">
        <v>219</v>
      </c>
      <c r="C13" s="154"/>
      <c r="D13" s="154"/>
      <c r="E13" s="154"/>
      <c r="F13" s="155"/>
      <c r="G13" s="165" t="s">
        <v>215</v>
      </c>
      <c r="H13" s="157"/>
      <c r="I13" s="158"/>
      <c r="J13" s="198">
        <v>1.3</v>
      </c>
      <c r="K13" s="199"/>
      <c r="L13" s="156">
        <v>1.55</v>
      </c>
      <c r="M13" s="157"/>
      <c r="N13" s="158"/>
      <c r="O13" s="156">
        <v>1.65</v>
      </c>
      <c r="P13" s="157"/>
      <c r="Q13" s="158"/>
      <c r="R13" s="198">
        <v>1.766</v>
      </c>
      <c r="S13" s="200"/>
      <c r="T13" s="199"/>
      <c r="U13" s="156">
        <v>1.69</v>
      </c>
      <c r="V13" s="158"/>
    </row>
    <row r="14" spans="1:22" ht="46.5" customHeight="1">
      <c r="A14" s="22" t="s">
        <v>263</v>
      </c>
      <c r="B14" s="162" t="s">
        <v>296</v>
      </c>
      <c r="C14" s="154"/>
      <c r="D14" s="154"/>
      <c r="E14" s="154"/>
      <c r="F14" s="155"/>
      <c r="G14" s="156"/>
      <c r="H14" s="157"/>
      <c r="I14" s="158"/>
      <c r="J14" s="153" t="s">
        <v>188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5"/>
    </row>
    <row r="15" spans="1:22">
      <c r="A15" s="22" t="s">
        <v>264</v>
      </c>
      <c r="B15" s="153" t="s">
        <v>265</v>
      </c>
      <c r="C15" s="154"/>
      <c r="D15" s="154"/>
      <c r="E15" s="154"/>
      <c r="F15" s="155"/>
      <c r="G15" s="156" t="s">
        <v>266</v>
      </c>
      <c r="H15" s="157"/>
      <c r="I15" s="158"/>
      <c r="J15" s="156" t="s">
        <v>178</v>
      </c>
      <c r="K15" s="158"/>
      <c r="L15" s="156" t="s">
        <v>178</v>
      </c>
      <c r="M15" s="157"/>
      <c r="N15" s="158"/>
      <c r="O15" s="156" t="s">
        <v>178</v>
      </c>
      <c r="P15" s="157"/>
      <c r="Q15" s="158"/>
      <c r="R15" s="156" t="s">
        <v>178</v>
      </c>
      <c r="S15" s="157"/>
      <c r="T15" s="158"/>
      <c r="U15" s="156" t="s">
        <v>178</v>
      </c>
      <c r="V15" s="158"/>
    </row>
    <row r="16" spans="1:22">
      <c r="A16" s="22" t="s">
        <v>264</v>
      </c>
      <c r="B16" s="153" t="s">
        <v>267</v>
      </c>
      <c r="C16" s="154"/>
      <c r="D16" s="154"/>
      <c r="E16" s="154"/>
      <c r="F16" s="155"/>
      <c r="G16" s="156" t="s">
        <v>266</v>
      </c>
      <c r="H16" s="157"/>
      <c r="I16" s="158"/>
      <c r="J16" s="156" t="s">
        <v>178</v>
      </c>
      <c r="K16" s="158"/>
      <c r="L16" s="156" t="s">
        <v>178</v>
      </c>
      <c r="M16" s="157"/>
      <c r="N16" s="158"/>
      <c r="O16" s="156" t="s">
        <v>178</v>
      </c>
      <c r="P16" s="157"/>
      <c r="Q16" s="158"/>
      <c r="R16" s="156" t="s">
        <v>178</v>
      </c>
      <c r="S16" s="157"/>
      <c r="T16" s="158"/>
      <c r="U16" s="156" t="s">
        <v>178</v>
      </c>
      <c r="V16" s="158"/>
    </row>
    <row r="17" spans="1:22">
      <c r="A17" s="22" t="s">
        <v>264</v>
      </c>
      <c r="B17" s="162" t="s">
        <v>195</v>
      </c>
      <c r="C17" s="154"/>
      <c r="D17" s="154"/>
      <c r="E17" s="154"/>
      <c r="F17" s="155"/>
      <c r="G17" s="156" t="s">
        <v>266</v>
      </c>
      <c r="H17" s="157"/>
      <c r="I17" s="158"/>
      <c r="J17" s="156" t="s">
        <v>178</v>
      </c>
      <c r="K17" s="158"/>
      <c r="L17" s="156" t="s">
        <v>178</v>
      </c>
      <c r="M17" s="157"/>
      <c r="N17" s="158"/>
      <c r="O17" s="156" t="s">
        <v>178</v>
      </c>
      <c r="P17" s="157"/>
      <c r="Q17" s="158"/>
      <c r="R17" s="156" t="s">
        <v>178</v>
      </c>
      <c r="S17" s="157"/>
      <c r="T17" s="158"/>
      <c r="U17" s="156" t="s">
        <v>178</v>
      </c>
      <c r="V17" s="158"/>
    </row>
    <row r="18" spans="1:22" ht="35.25" customHeight="1">
      <c r="A18" s="22" t="s">
        <v>268</v>
      </c>
      <c r="B18" s="162" t="s">
        <v>194</v>
      </c>
      <c r="C18" s="154"/>
      <c r="D18" s="154"/>
      <c r="E18" s="154"/>
      <c r="F18" s="155"/>
      <c r="G18" s="156" t="s">
        <v>269</v>
      </c>
      <c r="H18" s="157"/>
      <c r="I18" s="158"/>
      <c r="J18" s="188" t="s">
        <v>188</v>
      </c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90"/>
    </row>
    <row r="19" spans="1:22" ht="18.75" customHeight="1">
      <c r="A19" s="22" t="s">
        <v>270</v>
      </c>
      <c r="B19" s="153" t="s">
        <v>271</v>
      </c>
      <c r="C19" s="154"/>
      <c r="D19" s="154"/>
      <c r="E19" s="154"/>
      <c r="F19" s="155"/>
      <c r="G19" s="173"/>
      <c r="H19" s="174"/>
      <c r="I19" s="175"/>
      <c r="J19" s="188" t="s">
        <v>189</v>
      </c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0"/>
    </row>
    <row r="20" spans="1:22" ht="31.5" customHeight="1">
      <c r="A20" s="22" t="s">
        <v>272</v>
      </c>
      <c r="B20" s="153" t="s">
        <v>273</v>
      </c>
      <c r="C20" s="154"/>
      <c r="D20" s="154"/>
      <c r="E20" s="154"/>
      <c r="F20" s="155"/>
      <c r="G20" s="156" t="s">
        <v>274</v>
      </c>
      <c r="H20" s="157"/>
      <c r="I20" s="158"/>
      <c r="J20" s="185" t="s">
        <v>313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</row>
    <row r="21" spans="1:22" ht="31.5" customHeight="1">
      <c r="A21" s="22" t="s">
        <v>275</v>
      </c>
      <c r="B21" s="162" t="s">
        <v>184</v>
      </c>
      <c r="C21" s="163"/>
      <c r="D21" s="163"/>
      <c r="E21" s="163"/>
      <c r="F21" s="164"/>
      <c r="G21" s="156" t="s">
        <v>221</v>
      </c>
      <c r="H21" s="157"/>
      <c r="I21" s="157"/>
      <c r="J21" s="186">
        <v>95946.179999999804</v>
      </c>
      <c r="K21" s="186"/>
      <c r="L21" s="186"/>
      <c r="M21" s="186">
        <v>136840.2200000002</v>
      </c>
      <c r="N21" s="186"/>
      <c r="O21" s="186"/>
      <c r="P21" s="186">
        <v>137686.0000000002</v>
      </c>
      <c r="Q21" s="186"/>
      <c r="R21" s="186"/>
      <c r="S21" s="186">
        <v>148532.2500000002</v>
      </c>
      <c r="T21" s="186"/>
      <c r="U21" s="186">
        <v>148985.3880000003</v>
      </c>
      <c r="V21" s="186"/>
    </row>
    <row r="22" spans="1:22" ht="37.15" customHeight="1">
      <c r="A22" s="22" t="s">
        <v>276</v>
      </c>
      <c r="B22" s="162" t="s">
        <v>185</v>
      </c>
      <c r="C22" s="163"/>
      <c r="D22" s="163"/>
      <c r="E22" s="163"/>
      <c r="F22" s="164"/>
      <c r="G22" s="156" t="s">
        <v>221</v>
      </c>
      <c r="H22" s="157"/>
      <c r="I22" s="157"/>
      <c r="J22" s="186">
        <v>74390</v>
      </c>
      <c r="K22" s="186"/>
      <c r="L22" s="186"/>
      <c r="M22" s="186">
        <v>74390</v>
      </c>
      <c r="N22" s="186"/>
      <c r="O22" s="186"/>
      <c r="P22" s="186">
        <v>74390</v>
      </c>
      <c r="Q22" s="186"/>
      <c r="R22" s="186"/>
      <c r="S22" s="186">
        <v>74390</v>
      </c>
      <c r="T22" s="186"/>
      <c r="U22" s="186">
        <v>74390</v>
      </c>
      <c r="V22" s="186"/>
    </row>
    <row r="23" spans="1:22" ht="34.9" customHeight="1">
      <c r="A23" s="22" t="s">
        <v>277</v>
      </c>
      <c r="B23" s="162" t="s">
        <v>186</v>
      </c>
      <c r="C23" s="163"/>
      <c r="D23" s="163"/>
      <c r="E23" s="163"/>
      <c r="F23" s="164"/>
      <c r="G23" s="156" t="s">
        <v>221</v>
      </c>
      <c r="H23" s="157"/>
      <c r="I23" s="157"/>
      <c r="J23" s="186">
        <v>85168.089999999909</v>
      </c>
      <c r="K23" s="186"/>
      <c r="L23" s="186"/>
      <c r="M23" s="186">
        <v>105615.1100000001</v>
      </c>
      <c r="N23" s="186"/>
      <c r="O23" s="186"/>
      <c r="P23" s="186">
        <v>106038.0000000001</v>
      </c>
      <c r="Q23" s="186"/>
      <c r="R23" s="186"/>
      <c r="S23" s="186">
        <v>111461.1250000001</v>
      </c>
      <c r="T23" s="186"/>
      <c r="U23" s="186">
        <v>111687.69400000015</v>
      </c>
      <c r="V23" s="186"/>
    </row>
    <row r="24" spans="1:22" ht="19.5" customHeight="1">
      <c r="A24" s="21">
        <v>8.1999999999999993</v>
      </c>
      <c r="B24" s="153" t="s">
        <v>278</v>
      </c>
      <c r="C24" s="154"/>
      <c r="D24" s="154"/>
      <c r="E24" s="154"/>
      <c r="F24" s="155"/>
      <c r="G24" s="173"/>
      <c r="H24" s="174"/>
      <c r="I24" s="175"/>
      <c r="J24" s="182" t="s">
        <v>190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4"/>
    </row>
    <row r="25" spans="1:22" ht="21.75" customHeight="1">
      <c r="A25" s="22" t="s">
        <v>279</v>
      </c>
      <c r="B25" s="162" t="s">
        <v>297</v>
      </c>
      <c r="C25" s="154"/>
      <c r="D25" s="154"/>
      <c r="E25" s="154"/>
      <c r="F25" s="155"/>
      <c r="G25" s="165" t="s">
        <v>196</v>
      </c>
      <c r="H25" s="157"/>
      <c r="I25" s="158"/>
      <c r="J25" s="156">
        <f>1205*1.25</f>
        <v>1506.25</v>
      </c>
      <c r="K25" s="157"/>
      <c r="L25" s="158"/>
      <c r="M25" s="156">
        <f>1534*1.25</f>
        <v>1917.5</v>
      </c>
      <c r="N25" s="157"/>
      <c r="O25" s="158"/>
      <c r="P25" s="156">
        <v>1643</v>
      </c>
      <c r="Q25" s="157"/>
      <c r="R25" s="158"/>
      <c r="S25" s="156">
        <v>1752</v>
      </c>
      <c r="T25" s="158"/>
      <c r="U25" s="156">
        <v>1752</v>
      </c>
      <c r="V25" s="158"/>
    </row>
    <row r="26" spans="1:22" ht="18.75" customHeight="1">
      <c r="A26" s="22" t="s">
        <v>280</v>
      </c>
      <c r="B26" s="153" t="s">
        <v>281</v>
      </c>
      <c r="C26" s="154"/>
      <c r="D26" s="154"/>
      <c r="E26" s="154"/>
      <c r="F26" s="155"/>
      <c r="G26" s="173"/>
      <c r="H26" s="174"/>
      <c r="I26" s="175"/>
      <c r="J26" s="179" t="s">
        <v>222</v>
      </c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8"/>
    </row>
    <row r="27" spans="1:22" ht="33.75" customHeight="1">
      <c r="A27" s="22" t="s">
        <v>282</v>
      </c>
      <c r="B27" s="162" t="s">
        <v>194</v>
      </c>
      <c r="C27" s="154"/>
      <c r="D27" s="154"/>
      <c r="E27" s="154"/>
      <c r="F27" s="155"/>
      <c r="G27" s="165" t="s">
        <v>234</v>
      </c>
      <c r="H27" s="157"/>
      <c r="I27" s="158"/>
      <c r="J27" s="179" t="s">
        <v>175</v>
      </c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8"/>
    </row>
    <row r="28" spans="1:22" ht="21" customHeight="1">
      <c r="A28" s="22" t="s">
        <v>283</v>
      </c>
      <c r="B28" s="153" t="s">
        <v>271</v>
      </c>
      <c r="C28" s="154"/>
      <c r="D28" s="154"/>
      <c r="E28" s="154"/>
      <c r="F28" s="155"/>
      <c r="G28" s="173"/>
      <c r="H28" s="174"/>
      <c r="I28" s="175"/>
      <c r="J28" s="176" t="s">
        <v>176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8"/>
    </row>
    <row r="29" spans="1:22" ht="33" customHeight="1">
      <c r="A29" s="22" t="s">
        <v>284</v>
      </c>
      <c r="B29" s="153" t="s">
        <v>285</v>
      </c>
      <c r="C29" s="154"/>
      <c r="D29" s="154"/>
      <c r="E29" s="154"/>
      <c r="F29" s="155"/>
      <c r="G29" s="165" t="s">
        <v>196</v>
      </c>
      <c r="H29" s="157"/>
      <c r="I29" s="158"/>
      <c r="J29" s="179" t="s">
        <v>240</v>
      </c>
      <c r="K29" s="177"/>
      <c r="L29" s="177"/>
      <c r="M29" s="177"/>
      <c r="N29" s="177"/>
      <c r="O29" s="177"/>
      <c r="P29" s="180"/>
      <c r="Q29" s="180"/>
      <c r="R29" s="180"/>
      <c r="S29" s="180"/>
      <c r="T29" s="180"/>
      <c r="U29" s="180"/>
      <c r="V29" s="181"/>
    </row>
    <row r="30" spans="1:22" ht="36" customHeight="1">
      <c r="A30" s="22" t="s">
        <v>286</v>
      </c>
      <c r="B30" s="162" t="s">
        <v>202</v>
      </c>
      <c r="C30" s="163"/>
      <c r="D30" s="163"/>
      <c r="E30" s="163"/>
      <c r="F30" s="164"/>
      <c r="G30" s="165" t="s">
        <v>196</v>
      </c>
      <c r="H30" s="157"/>
      <c r="I30" s="158"/>
      <c r="J30" s="170" t="s">
        <v>228</v>
      </c>
      <c r="K30" s="171"/>
      <c r="L30" s="171"/>
      <c r="M30" s="171"/>
      <c r="N30" s="171"/>
      <c r="O30" s="171"/>
      <c r="P30" s="172" t="s">
        <v>229</v>
      </c>
      <c r="Q30" s="172"/>
      <c r="R30" s="172"/>
      <c r="S30" s="172"/>
      <c r="T30" s="172"/>
      <c r="U30" s="172"/>
      <c r="V30" s="172"/>
    </row>
    <row r="31" spans="1:22" ht="35.25" customHeight="1">
      <c r="A31" s="22" t="s">
        <v>287</v>
      </c>
      <c r="B31" s="162" t="s">
        <v>203</v>
      </c>
      <c r="C31" s="163"/>
      <c r="D31" s="163"/>
      <c r="E31" s="163"/>
      <c r="F31" s="164"/>
      <c r="G31" s="165" t="s">
        <v>196</v>
      </c>
      <c r="H31" s="157"/>
      <c r="I31" s="158"/>
      <c r="J31" s="170" t="s">
        <v>233</v>
      </c>
      <c r="K31" s="171"/>
      <c r="L31" s="171"/>
      <c r="M31" s="171"/>
      <c r="N31" s="171"/>
      <c r="O31" s="171"/>
      <c r="P31" s="172" t="s">
        <v>230</v>
      </c>
      <c r="Q31" s="172"/>
      <c r="R31" s="172"/>
      <c r="S31" s="172"/>
      <c r="T31" s="172"/>
      <c r="U31" s="172"/>
      <c r="V31" s="172"/>
    </row>
    <row r="32" spans="1:22" ht="33.75" customHeight="1">
      <c r="A32" s="22" t="s">
        <v>288</v>
      </c>
      <c r="B32" s="162" t="s">
        <v>197</v>
      </c>
      <c r="C32" s="163"/>
      <c r="D32" s="163"/>
      <c r="E32" s="163"/>
      <c r="F32" s="164"/>
      <c r="G32" s="165" t="s">
        <v>196</v>
      </c>
      <c r="H32" s="157"/>
      <c r="I32" s="158"/>
      <c r="J32" s="170" t="s">
        <v>232</v>
      </c>
      <c r="K32" s="171"/>
      <c r="L32" s="171"/>
      <c r="M32" s="171"/>
      <c r="N32" s="171"/>
      <c r="O32" s="171"/>
      <c r="P32" s="172" t="s">
        <v>231</v>
      </c>
      <c r="Q32" s="172"/>
      <c r="R32" s="172"/>
      <c r="S32" s="172"/>
      <c r="T32" s="172"/>
      <c r="U32" s="172"/>
      <c r="V32" s="172"/>
    </row>
    <row r="33" spans="1:25" ht="16.5" customHeight="1">
      <c r="A33" s="23">
        <v>9</v>
      </c>
      <c r="B33" s="153" t="s">
        <v>289</v>
      </c>
      <c r="C33" s="154"/>
      <c r="D33" s="154"/>
      <c r="E33" s="154"/>
      <c r="F33" s="155"/>
      <c r="G33" s="166"/>
      <c r="H33" s="167"/>
      <c r="I33" s="167"/>
      <c r="J33" s="167"/>
      <c r="K33" s="167"/>
      <c r="L33" s="167"/>
      <c r="M33" s="167"/>
      <c r="N33" s="167"/>
      <c r="O33" s="167"/>
      <c r="P33" s="168"/>
      <c r="Q33" s="168"/>
      <c r="R33" s="168"/>
      <c r="S33" s="168"/>
      <c r="T33" s="168"/>
      <c r="U33" s="168"/>
      <c r="V33" s="169"/>
    </row>
    <row r="34" spans="1:25" ht="33.75" customHeight="1">
      <c r="A34" s="21">
        <v>9.1</v>
      </c>
      <c r="B34" s="153" t="s">
        <v>290</v>
      </c>
      <c r="C34" s="154"/>
      <c r="D34" s="154"/>
      <c r="E34" s="154"/>
      <c r="F34" s="155"/>
      <c r="G34" s="156" t="s">
        <v>291</v>
      </c>
      <c r="H34" s="157"/>
      <c r="I34" s="158"/>
      <c r="J34" s="159" t="s">
        <v>174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</row>
    <row r="35" spans="1:25" ht="33.75" customHeight="1">
      <c r="A35" s="21">
        <v>9.1999999999999993</v>
      </c>
      <c r="B35" s="153" t="s">
        <v>292</v>
      </c>
      <c r="C35" s="154"/>
      <c r="D35" s="154"/>
      <c r="E35" s="154"/>
      <c r="F35" s="155"/>
      <c r="G35" s="156" t="s">
        <v>291</v>
      </c>
      <c r="H35" s="157"/>
      <c r="I35" s="158"/>
      <c r="J35" s="159" t="s">
        <v>174</v>
      </c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1"/>
    </row>
    <row r="36" spans="1:25" ht="33.7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33.7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33.7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24.75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1:25" ht="33.7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33.7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</sheetData>
  <mergeCells count="143">
    <mergeCell ref="J3:L3"/>
    <mergeCell ref="B8:F8"/>
    <mergeCell ref="G12:I12"/>
    <mergeCell ref="J12:V12"/>
    <mergeCell ref="J8:V8"/>
    <mergeCell ref="B9:F9"/>
    <mergeCell ref="G9:I9"/>
    <mergeCell ref="J9:V9"/>
    <mergeCell ref="M3:O3"/>
    <mergeCell ref="P3:R3"/>
    <mergeCell ref="S3:T3"/>
    <mergeCell ref="U3:V3"/>
    <mergeCell ref="B4:F4"/>
    <mergeCell ref="G4:I4"/>
    <mergeCell ref="J4:V4"/>
    <mergeCell ref="B5:F5"/>
    <mergeCell ref="G5:I5"/>
    <mergeCell ref="J5:V5"/>
    <mergeCell ref="B3:F3"/>
    <mergeCell ref="G3:I3"/>
    <mergeCell ref="B6:F6"/>
    <mergeCell ref="G6:I6"/>
    <mergeCell ref="J6:V6"/>
    <mergeCell ref="B7:F7"/>
    <mergeCell ref="G7:I7"/>
    <mergeCell ref="J7:V7"/>
    <mergeCell ref="G8:I8"/>
    <mergeCell ref="B14:F14"/>
    <mergeCell ref="G14:I14"/>
    <mergeCell ref="J14:V14"/>
    <mergeCell ref="B15:F15"/>
    <mergeCell ref="G15:I15"/>
    <mergeCell ref="J15:K15"/>
    <mergeCell ref="L15:N15"/>
    <mergeCell ref="O15:Q15"/>
    <mergeCell ref="R15:T15"/>
    <mergeCell ref="U15:V15"/>
    <mergeCell ref="B13:F13"/>
    <mergeCell ref="G13:I13"/>
    <mergeCell ref="B10:F10"/>
    <mergeCell ref="G10:I10"/>
    <mergeCell ref="J10:V10"/>
    <mergeCell ref="B11:F11"/>
    <mergeCell ref="J13:K13"/>
    <mergeCell ref="L13:N13"/>
    <mergeCell ref="O13:Q13"/>
    <mergeCell ref="R13:T13"/>
    <mergeCell ref="U13:V13"/>
    <mergeCell ref="G11:I11"/>
    <mergeCell ref="B12:F12"/>
    <mergeCell ref="B18:F18"/>
    <mergeCell ref="G18:I18"/>
    <mergeCell ref="J18:V18"/>
    <mergeCell ref="B19:F19"/>
    <mergeCell ref="G19:I19"/>
    <mergeCell ref="J19:V19"/>
    <mergeCell ref="U16:V16"/>
    <mergeCell ref="B17:F17"/>
    <mergeCell ref="G17:I17"/>
    <mergeCell ref="J17:K17"/>
    <mergeCell ref="L17:N17"/>
    <mergeCell ref="O17:Q17"/>
    <mergeCell ref="R17:T17"/>
    <mergeCell ref="U17:V17"/>
    <mergeCell ref="B16:F16"/>
    <mergeCell ref="G16:I16"/>
    <mergeCell ref="J16:K16"/>
    <mergeCell ref="L16:N16"/>
    <mergeCell ref="O16:Q16"/>
    <mergeCell ref="R16:T16"/>
    <mergeCell ref="B22:F22"/>
    <mergeCell ref="G22:I22"/>
    <mergeCell ref="B23:F23"/>
    <mergeCell ref="G23:I23"/>
    <mergeCell ref="B20:F20"/>
    <mergeCell ref="G20:I20"/>
    <mergeCell ref="J20:V20"/>
    <mergeCell ref="B21:F21"/>
    <mergeCell ref="G21:I21"/>
    <mergeCell ref="J21:L21"/>
    <mergeCell ref="M21:O21"/>
    <mergeCell ref="P21:R21"/>
    <mergeCell ref="S21:T21"/>
    <mergeCell ref="U21:V21"/>
    <mergeCell ref="J22:L22"/>
    <mergeCell ref="J23:L23"/>
    <mergeCell ref="M22:O22"/>
    <mergeCell ref="M23:O23"/>
    <mergeCell ref="P22:R22"/>
    <mergeCell ref="P23:R23"/>
    <mergeCell ref="S22:T22"/>
    <mergeCell ref="S23:T23"/>
    <mergeCell ref="U22:V22"/>
    <mergeCell ref="U23:V23"/>
    <mergeCell ref="B26:F26"/>
    <mergeCell ref="G26:I26"/>
    <mergeCell ref="J26:V26"/>
    <mergeCell ref="B27:F27"/>
    <mergeCell ref="G27:I27"/>
    <mergeCell ref="J27:V27"/>
    <mergeCell ref="B24:F24"/>
    <mergeCell ref="G24:I24"/>
    <mergeCell ref="J24:V24"/>
    <mergeCell ref="B25:F25"/>
    <mergeCell ref="G25:I25"/>
    <mergeCell ref="J25:L25"/>
    <mergeCell ref="M25:O25"/>
    <mergeCell ref="P25:R25"/>
    <mergeCell ref="S25:T25"/>
    <mergeCell ref="U25:V25"/>
    <mergeCell ref="G28:I28"/>
    <mergeCell ref="J28:V28"/>
    <mergeCell ref="B29:F29"/>
    <mergeCell ref="G29:I29"/>
    <mergeCell ref="J29:V29"/>
    <mergeCell ref="J30:O30"/>
    <mergeCell ref="P30:V30"/>
    <mergeCell ref="J31:O31"/>
    <mergeCell ref="P31:V31"/>
    <mergeCell ref="A2:V2"/>
    <mergeCell ref="A36:Y36"/>
    <mergeCell ref="A41:Y41"/>
    <mergeCell ref="A37:Y37"/>
    <mergeCell ref="A38:Y38"/>
    <mergeCell ref="A39:Y39"/>
    <mergeCell ref="A40:Y40"/>
    <mergeCell ref="B34:F34"/>
    <mergeCell ref="G34:I34"/>
    <mergeCell ref="J34:V34"/>
    <mergeCell ref="B35:F35"/>
    <mergeCell ref="G35:I35"/>
    <mergeCell ref="J35:V35"/>
    <mergeCell ref="B32:F32"/>
    <mergeCell ref="G32:I32"/>
    <mergeCell ref="B33:F33"/>
    <mergeCell ref="G33:V33"/>
    <mergeCell ref="J32:O32"/>
    <mergeCell ref="P32:V32"/>
    <mergeCell ref="B30:F30"/>
    <mergeCell ref="G30:I30"/>
    <mergeCell ref="B31:F31"/>
    <mergeCell ref="G31:I31"/>
    <mergeCell ref="B28:F28"/>
  </mergeCells>
  <printOptions horizontalCentered="1"/>
  <pageMargins left="0.55118110236220474" right="0.51181102362204722" top="0.27" bottom="0.34" header="0.23" footer="0.26"/>
  <pageSetup paperSize="9" scale="80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FF00"/>
    <pageSetUpPr fitToPage="1"/>
  </sheetPr>
  <dimension ref="A1:AN68"/>
  <sheetViews>
    <sheetView workbookViewId="0">
      <selection sqref="A1:Y62"/>
    </sheetView>
  </sheetViews>
  <sheetFormatPr defaultColWidth="9.140625" defaultRowHeight="15.75"/>
  <cols>
    <col min="1" max="1" width="5.85546875" style="14" customWidth="1"/>
    <col min="2" max="5" width="4.7109375" style="14" customWidth="1"/>
    <col min="6" max="6" width="8.5703125" style="14" customWidth="1"/>
    <col min="7" max="8" width="4.7109375" style="14" customWidth="1"/>
    <col min="9" max="10" width="5.140625" style="14" customWidth="1"/>
    <col min="11" max="14" width="2.5703125" style="14" customWidth="1"/>
    <col min="15" max="17" width="3.85546875" style="14" customWidth="1"/>
    <col min="18" max="19" width="5" style="14" customWidth="1"/>
    <col min="20" max="21" width="4.85546875" style="14" customWidth="1"/>
    <col min="22" max="25" width="2.7109375" style="14" customWidth="1"/>
    <col min="26" max="26" width="2.28515625" style="14" customWidth="1"/>
    <col min="27" max="31" width="9.5703125" style="14" bestFit="1" customWidth="1"/>
    <col min="32" max="16384" width="9.140625" style="14"/>
  </cols>
  <sheetData>
    <row r="1" spans="1:40">
      <c r="A1" s="355" t="s">
        <v>99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14" t="s">
        <v>108</v>
      </c>
    </row>
    <row r="2" spans="1:40" ht="37.5" customHeight="1">
      <c r="A2" s="356" t="s">
        <v>294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40">
      <c r="A3" s="297"/>
      <c r="B3" s="298"/>
      <c r="C3" s="240" t="s">
        <v>109</v>
      </c>
      <c r="D3" s="265"/>
      <c r="E3" s="265"/>
      <c r="F3" s="265"/>
      <c r="G3" s="265"/>
      <c r="H3" s="241"/>
      <c r="I3" s="297"/>
      <c r="J3" s="298"/>
      <c r="K3" s="240" t="s">
        <v>100</v>
      </c>
      <c r="L3" s="265"/>
      <c r="M3" s="265"/>
      <c r="N3" s="241"/>
      <c r="O3" s="240" t="s">
        <v>101</v>
      </c>
      <c r="P3" s="265"/>
      <c r="Q3" s="241"/>
      <c r="R3" s="240" t="s">
        <v>102</v>
      </c>
      <c r="S3" s="241"/>
      <c r="T3" s="240" t="s">
        <v>103</v>
      </c>
      <c r="U3" s="241"/>
      <c r="V3" s="240" t="s">
        <v>104</v>
      </c>
      <c r="W3" s="291"/>
      <c r="X3" s="291"/>
      <c r="Y3" s="292"/>
    </row>
    <row r="4" spans="1:40">
      <c r="A4" s="273">
        <v>10</v>
      </c>
      <c r="B4" s="274"/>
      <c r="C4" s="297" t="s">
        <v>110</v>
      </c>
      <c r="D4" s="329"/>
      <c r="E4" s="329"/>
      <c r="F4" s="329"/>
      <c r="G4" s="329"/>
      <c r="H4" s="298"/>
      <c r="I4" s="259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</row>
    <row r="5" spans="1:40">
      <c r="A5" s="254">
        <v>10.1</v>
      </c>
      <c r="B5" s="255"/>
      <c r="C5" s="297" t="s">
        <v>111</v>
      </c>
      <c r="D5" s="329"/>
      <c r="E5" s="329"/>
      <c r="F5" s="329"/>
      <c r="G5" s="329"/>
      <c r="H5" s="298"/>
      <c r="I5" s="240" t="s">
        <v>112</v>
      </c>
      <c r="J5" s="241"/>
      <c r="K5" s="349">
        <v>1280.4959999999999</v>
      </c>
      <c r="L5" s="350"/>
      <c r="M5" s="350"/>
      <c r="N5" s="351"/>
      <c r="O5" s="240">
        <v>1437.923</v>
      </c>
      <c r="P5" s="265"/>
      <c r="Q5" s="241"/>
      <c r="R5" s="240">
        <v>1380.6560000000004</v>
      </c>
      <c r="S5" s="241"/>
      <c r="T5" s="349">
        <v>1285.5670000000002</v>
      </c>
      <c r="U5" s="351"/>
      <c r="V5" s="349">
        <v>1463.2560000000001</v>
      </c>
      <c r="W5" s="350"/>
      <c r="X5" s="350"/>
      <c r="Y5" s="351"/>
    </row>
    <row r="6" spans="1:40">
      <c r="A6" s="254">
        <v>10.199999999999999</v>
      </c>
      <c r="B6" s="255"/>
      <c r="C6" s="297" t="s">
        <v>113</v>
      </c>
      <c r="D6" s="329"/>
      <c r="E6" s="329"/>
      <c r="F6" s="329"/>
      <c r="G6" s="329"/>
      <c r="H6" s="298"/>
      <c r="I6" s="240" t="s">
        <v>112</v>
      </c>
      <c r="J6" s="241"/>
      <c r="K6" s="339">
        <v>1114.0740000000001</v>
      </c>
      <c r="L6" s="341"/>
      <c r="M6" s="341"/>
      <c r="N6" s="340"/>
      <c r="O6" s="339">
        <v>1252.7058</v>
      </c>
      <c r="P6" s="341"/>
      <c r="Q6" s="340"/>
      <c r="R6" s="339">
        <v>1190.251499</v>
      </c>
      <c r="S6" s="340"/>
      <c r="T6" s="339">
        <v>1102.6820478500001</v>
      </c>
      <c r="U6" s="340"/>
      <c r="V6" s="339">
        <v>1271.0437179999999</v>
      </c>
      <c r="W6" s="341"/>
      <c r="X6" s="341"/>
      <c r="Y6" s="340"/>
    </row>
    <row r="7" spans="1:40">
      <c r="A7" s="254">
        <v>10.3</v>
      </c>
      <c r="B7" s="255"/>
      <c r="C7" s="352" t="s">
        <v>181</v>
      </c>
      <c r="D7" s="353"/>
      <c r="E7" s="353"/>
      <c r="F7" s="353"/>
      <c r="G7" s="353"/>
      <c r="H7" s="354"/>
      <c r="I7" s="262" t="s">
        <v>182</v>
      </c>
      <c r="J7" s="264"/>
      <c r="K7" s="339">
        <v>1113.309</v>
      </c>
      <c r="L7" s="341"/>
      <c r="M7" s="341"/>
      <c r="N7" s="340"/>
      <c r="O7" s="339">
        <v>1253.9138</v>
      </c>
      <c r="P7" s="341"/>
      <c r="Q7" s="340"/>
      <c r="R7" s="339">
        <v>1197.386025</v>
      </c>
      <c r="S7" s="340"/>
      <c r="T7" s="339">
        <v>1115.3992499999999</v>
      </c>
      <c r="U7" s="340"/>
      <c r="V7" s="339">
        <v>1297.5687700000001</v>
      </c>
      <c r="W7" s="341"/>
      <c r="X7" s="341"/>
      <c r="Y7" s="340"/>
    </row>
    <row r="8" spans="1:40" ht="22.9" customHeight="1">
      <c r="A8" s="273">
        <v>11</v>
      </c>
      <c r="B8" s="274"/>
      <c r="C8" s="315" t="s">
        <v>114</v>
      </c>
      <c r="D8" s="316"/>
      <c r="E8" s="316"/>
      <c r="F8" s="316"/>
      <c r="G8" s="316"/>
      <c r="H8" s="317"/>
      <c r="I8" s="278" t="s">
        <v>105</v>
      </c>
      <c r="J8" s="280"/>
      <c r="K8" s="346">
        <v>128</v>
      </c>
      <c r="L8" s="348"/>
      <c r="M8" s="348"/>
      <c r="N8" s="347"/>
      <c r="O8" s="346">
        <v>145</v>
      </c>
      <c r="P8" s="348"/>
      <c r="Q8" s="347"/>
      <c r="R8" s="346">
        <v>137.28</v>
      </c>
      <c r="S8" s="347"/>
      <c r="T8" s="346">
        <v>127.4</v>
      </c>
      <c r="U8" s="347"/>
      <c r="V8" s="346">
        <v>148.76</v>
      </c>
      <c r="W8" s="348"/>
      <c r="X8" s="348"/>
      <c r="Y8" s="34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49.15" customHeight="1">
      <c r="A9" s="273">
        <v>12</v>
      </c>
      <c r="B9" s="274"/>
      <c r="C9" s="297" t="s">
        <v>115</v>
      </c>
      <c r="D9" s="329"/>
      <c r="E9" s="329"/>
      <c r="F9" s="329"/>
      <c r="G9" s="329"/>
      <c r="H9" s="298"/>
      <c r="I9" s="240" t="s">
        <v>112</v>
      </c>
      <c r="J9" s="241"/>
      <c r="K9" s="349">
        <v>162.36784700000004</v>
      </c>
      <c r="L9" s="350"/>
      <c r="M9" s="350"/>
      <c r="N9" s="351"/>
      <c r="O9" s="349">
        <v>181.28735800000001</v>
      </c>
      <c r="P9" s="350"/>
      <c r="Q9" s="351"/>
      <c r="R9" s="349">
        <v>186.52555999999998</v>
      </c>
      <c r="S9" s="351"/>
      <c r="T9" s="349">
        <v>179.21537415</v>
      </c>
      <c r="U9" s="351"/>
      <c r="V9" s="349">
        <v>188.25652999999997</v>
      </c>
      <c r="W9" s="350"/>
      <c r="X9" s="350"/>
      <c r="Y9" s="351"/>
      <c r="AA9" s="15"/>
      <c r="AB9" s="15"/>
    </row>
    <row r="10" spans="1:40" ht="35.450000000000003" customHeight="1">
      <c r="A10" s="273">
        <v>13</v>
      </c>
      <c r="B10" s="274"/>
      <c r="C10" s="345" t="s">
        <v>241</v>
      </c>
      <c r="D10" s="329"/>
      <c r="E10" s="329"/>
      <c r="F10" s="329"/>
      <c r="G10" s="329"/>
      <c r="H10" s="298"/>
      <c r="I10" s="240" t="s">
        <v>112</v>
      </c>
      <c r="J10" s="241"/>
      <c r="K10" s="339">
        <v>2.0169999999999999</v>
      </c>
      <c r="L10" s="341"/>
      <c r="M10" s="341"/>
      <c r="N10" s="340"/>
      <c r="O10" s="339">
        <v>2.1179999999999999</v>
      </c>
      <c r="P10" s="341"/>
      <c r="Q10" s="340"/>
      <c r="R10" s="339">
        <v>2.1360000000000001</v>
      </c>
      <c r="S10" s="340"/>
      <c r="T10" s="339">
        <v>1.8380000000000001</v>
      </c>
      <c r="U10" s="340"/>
      <c r="V10" s="339">
        <v>2.1429999999999998</v>
      </c>
      <c r="W10" s="341"/>
      <c r="X10" s="341"/>
      <c r="Y10" s="340"/>
      <c r="AA10" s="16"/>
      <c r="AB10" s="16"/>
      <c r="AC10" s="16"/>
      <c r="AD10" s="16"/>
      <c r="AE10" s="16"/>
    </row>
    <row r="11" spans="1:40" ht="19.5" customHeight="1">
      <c r="A11" s="273">
        <v>14</v>
      </c>
      <c r="B11" s="274"/>
      <c r="C11" s="237" t="s">
        <v>106</v>
      </c>
      <c r="D11" s="238"/>
      <c r="E11" s="238"/>
      <c r="F11" s="238"/>
      <c r="G11" s="238"/>
      <c r="H11" s="239"/>
      <c r="I11" s="342" t="s">
        <v>211</v>
      </c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4"/>
    </row>
    <row r="12" spans="1:40">
      <c r="A12" s="254">
        <v>14.1</v>
      </c>
      <c r="B12" s="255"/>
      <c r="C12" s="345" t="s">
        <v>116</v>
      </c>
      <c r="D12" s="329"/>
      <c r="E12" s="329"/>
      <c r="F12" s="329"/>
      <c r="G12" s="329"/>
      <c r="H12" s="298"/>
      <c r="I12" s="297"/>
      <c r="J12" s="298"/>
      <c r="K12" s="332">
        <v>1245504</v>
      </c>
      <c r="L12" s="334"/>
      <c r="M12" s="334"/>
      <c r="N12" s="333"/>
      <c r="O12" s="332">
        <v>1479367.77</v>
      </c>
      <c r="P12" s="334"/>
      <c r="Q12" s="333"/>
      <c r="R12" s="332">
        <v>1351631.1010000003</v>
      </c>
      <c r="S12" s="333"/>
      <c r="T12" s="332">
        <v>1212757.4741199997</v>
      </c>
      <c r="U12" s="333"/>
      <c r="V12" s="332">
        <v>1412681.7899549999</v>
      </c>
      <c r="W12" s="334"/>
      <c r="X12" s="334"/>
      <c r="Y12" s="333"/>
    </row>
    <row r="13" spans="1:40">
      <c r="A13" s="318">
        <v>41640</v>
      </c>
      <c r="B13" s="319"/>
      <c r="C13" s="335" t="s">
        <v>117</v>
      </c>
      <c r="D13" s="336"/>
      <c r="E13" s="297" t="s">
        <v>118</v>
      </c>
      <c r="F13" s="329"/>
      <c r="G13" s="329"/>
      <c r="H13" s="298"/>
      <c r="I13" s="259" t="s">
        <v>107</v>
      </c>
      <c r="J13" s="261"/>
      <c r="K13" s="332">
        <v>1245504</v>
      </c>
      <c r="L13" s="334"/>
      <c r="M13" s="334"/>
      <c r="N13" s="333"/>
      <c r="O13" s="332">
        <v>1479367.77</v>
      </c>
      <c r="P13" s="334"/>
      <c r="Q13" s="333"/>
      <c r="R13" s="332">
        <v>1351631.1010000003</v>
      </c>
      <c r="S13" s="333"/>
      <c r="T13" s="332">
        <v>1212757.4741199997</v>
      </c>
      <c r="U13" s="333"/>
      <c r="V13" s="332">
        <v>1412681.7899549999</v>
      </c>
      <c r="W13" s="334"/>
      <c r="X13" s="334"/>
      <c r="Y13" s="333"/>
    </row>
    <row r="14" spans="1:40" ht="15.6" customHeight="1">
      <c r="A14" s="320"/>
      <c r="B14" s="321"/>
      <c r="C14" s="337"/>
      <c r="D14" s="338"/>
      <c r="E14" s="297" t="s">
        <v>119</v>
      </c>
      <c r="F14" s="329"/>
      <c r="G14" s="329"/>
      <c r="H14" s="298"/>
      <c r="I14" s="259" t="s">
        <v>107</v>
      </c>
      <c r="J14" s="261"/>
      <c r="K14" s="259" t="s">
        <v>178</v>
      </c>
      <c r="L14" s="260"/>
      <c r="M14" s="260"/>
      <c r="N14" s="261"/>
      <c r="O14" s="259" t="s">
        <v>178</v>
      </c>
      <c r="P14" s="260"/>
      <c r="Q14" s="261"/>
      <c r="R14" s="259" t="s">
        <v>178</v>
      </c>
      <c r="S14" s="261"/>
      <c r="T14" s="259" t="s">
        <v>178</v>
      </c>
      <c r="U14" s="261"/>
      <c r="V14" s="259" t="s">
        <v>178</v>
      </c>
      <c r="W14" s="299"/>
      <c r="X14" s="299"/>
      <c r="Y14" s="300"/>
    </row>
    <row r="15" spans="1:40" ht="23.45" customHeight="1">
      <c r="A15" s="235">
        <v>41641</v>
      </c>
      <c r="B15" s="236"/>
      <c r="C15" s="297" t="s">
        <v>120</v>
      </c>
      <c r="D15" s="329"/>
      <c r="E15" s="329"/>
      <c r="F15" s="329"/>
      <c r="G15" s="329"/>
      <c r="H15" s="298"/>
      <c r="I15" s="259" t="s">
        <v>107</v>
      </c>
      <c r="J15" s="261"/>
      <c r="K15" s="259" t="s">
        <v>178</v>
      </c>
      <c r="L15" s="260"/>
      <c r="M15" s="260"/>
      <c r="N15" s="261"/>
      <c r="O15" s="259" t="s">
        <v>178</v>
      </c>
      <c r="P15" s="260"/>
      <c r="Q15" s="261"/>
      <c r="R15" s="259" t="s">
        <v>178</v>
      </c>
      <c r="S15" s="261"/>
      <c r="T15" s="259" t="s">
        <v>178</v>
      </c>
      <c r="U15" s="261"/>
      <c r="V15" s="259" t="s">
        <v>178</v>
      </c>
      <c r="W15" s="299"/>
      <c r="X15" s="299"/>
      <c r="Y15" s="300"/>
    </row>
    <row r="16" spans="1:40" ht="24" customHeight="1">
      <c r="A16" s="235">
        <v>41642</v>
      </c>
      <c r="B16" s="236"/>
      <c r="C16" s="297" t="s">
        <v>121</v>
      </c>
      <c r="D16" s="329"/>
      <c r="E16" s="329"/>
      <c r="F16" s="329"/>
      <c r="G16" s="329"/>
      <c r="H16" s="298"/>
      <c r="I16" s="259" t="s">
        <v>107</v>
      </c>
      <c r="J16" s="261"/>
      <c r="K16" s="259" t="s">
        <v>178</v>
      </c>
      <c r="L16" s="260"/>
      <c r="M16" s="260"/>
      <c r="N16" s="261"/>
      <c r="O16" s="259" t="s">
        <v>178</v>
      </c>
      <c r="P16" s="260"/>
      <c r="Q16" s="261"/>
      <c r="R16" s="259" t="s">
        <v>178</v>
      </c>
      <c r="S16" s="261"/>
      <c r="T16" s="259" t="s">
        <v>178</v>
      </c>
      <c r="U16" s="261"/>
      <c r="V16" s="259" t="s">
        <v>178</v>
      </c>
      <c r="W16" s="299"/>
      <c r="X16" s="299"/>
      <c r="Y16" s="300"/>
    </row>
    <row r="17" spans="1:31">
      <c r="A17" s="254">
        <v>14.2</v>
      </c>
      <c r="B17" s="255"/>
      <c r="C17" s="297" t="s">
        <v>122</v>
      </c>
      <c r="D17" s="329"/>
      <c r="E17" s="329"/>
      <c r="F17" s="329"/>
      <c r="G17" s="329"/>
      <c r="H17" s="298"/>
      <c r="I17" s="259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1"/>
    </row>
    <row r="18" spans="1:31">
      <c r="A18" s="318">
        <v>41671</v>
      </c>
      <c r="B18" s="319"/>
      <c r="C18" s="322" t="s">
        <v>212</v>
      </c>
      <c r="D18" s="323"/>
      <c r="E18" s="324"/>
      <c r="F18" s="237" t="s">
        <v>235</v>
      </c>
      <c r="G18" s="238"/>
      <c r="H18" s="239"/>
      <c r="I18" s="305" t="s">
        <v>300</v>
      </c>
      <c r="J18" s="306"/>
      <c r="K18" s="259" t="s">
        <v>178</v>
      </c>
      <c r="L18" s="260"/>
      <c r="M18" s="260"/>
      <c r="N18" s="261"/>
      <c r="O18" s="259" t="s">
        <v>178</v>
      </c>
      <c r="P18" s="260"/>
      <c r="Q18" s="261"/>
      <c r="R18" s="259" t="s">
        <v>178</v>
      </c>
      <c r="S18" s="261"/>
      <c r="T18" s="259" t="s">
        <v>178</v>
      </c>
      <c r="U18" s="261"/>
      <c r="V18" s="259" t="s">
        <v>178</v>
      </c>
      <c r="W18" s="299"/>
      <c r="X18" s="299"/>
      <c r="Y18" s="300"/>
    </row>
    <row r="19" spans="1:31">
      <c r="A19" s="358"/>
      <c r="B19" s="359"/>
      <c r="C19" s="330"/>
      <c r="D19" s="152"/>
      <c r="E19" s="331"/>
      <c r="F19" s="237" t="s">
        <v>236</v>
      </c>
      <c r="G19" s="238"/>
      <c r="H19" s="239"/>
      <c r="I19" s="305" t="s">
        <v>300</v>
      </c>
      <c r="J19" s="306"/>
      <c r="K19" s="332">
        <v>2668</v>
      </c>
      <c r="L19" s="334"/>
      <c r="M19" s="334"/>
      <c r="N19" s="333"/>
      <c r="O19" s="332">
        <v>2613.88908800543</v>
      </c>
      <c r="P19" s="334"/>
      <c r="Q19" s="333"/>
      <c r="R19" s="332">
        <v>2646.9846788350901</v>
      </c>
      <c r="S19" s="333"/>
      <c r="T19" s="332">
        <v>2706.3591340340499</v>
      </c>
      <c r="U19" s="333"/>
      <c r="V19" s="332">
        <v>2631.4268200349802</v>
      </c>
      <c r="W19" s="334"/>
      <c r="X19" s="334"/>
      <c r="Y19" s="333"/>
    </row>
    <row r="20" spans="1:31">
      <c r="A20" s="320"/>
      <c r="B20" s="321"/>
      <c r="C20" s="325"/>
      <c r="D20" s="326"/>
      <c r="E20" s="327"/>
      <c r="F20" s="237" t="s">
        <v>237</v>
      </c>
      <c r="G20" s="238"/>
      <c r="H20" s="239"/>
      <c r="I20" s="305" t="s">
        <v>300</v>
      </c>
      <c r="J20" s="306"/>
      <c r="K20" s="259" t="s">
        <v>178</v>
      </c>
      <c r="L20" s="260"/>
      <c r="M20" s="260"/>
      <c r="N20" s="261"/>
      <c r="O20" s="259" t="s">
        <v>178</v>
      </c>
      <c r="P20" s="260"/>
      <c r="Q20" s="261"/>
      <c r="R20" s="259" t="s">
        <v>178</v>
      </c>
      <c r="S20" s="261"/>
      <c r="T20" s="259" t="s">
        <v>178</v>
      </c>
      <c r="U20" s="261"/>
      <c r="V20" s="259" t="s">
        <v>178</v>
      </c>
      <c r="W20" s="299"/>
      <c r="X20" s="299"/>
      <c r="Y20" s="300"/>
    </row>
    <row r="21" spans="1:31">
      <c r="A21" s="318">
        <v>41672</v>
      </c>
      <c r="B21" s="319"/>
      <c r="C21" s="328" t="s">
        <v>123</v>
      </c>
      <c r="D21" s="323"/>
      <c r="E21" s="324"/>
      <c r="F21" s="237" t="s">
        <v>235</v>
      </c>
      <c r="G21" s="238"/>
      <c r="H21" s="239"/>
      <c r="I21" s="305" t="s">
        <v>300</v>
      </c>
      <c r="J21" s="306"/>
      <c r="K21" s="259" t="s">
        <v>178</v>
      </c>
      <c r="L21" s="260"/>
      <c r="M21" s="260"/>
      <c r="N21" s="261"/>
      <c r="O21" s="259" t="s">
        <v>178</v>
      </c>
      <c r="P21" s="260"/>
      <c r="Q21" s="261"/>
      <c r="R21" s="259" t="s">
        <v>178</v>
      </c>
      <c r="S21" s="261"/>
      <c r="T21" s="259" t="s">
        <v>178</v>
      </c>
      <c r="U21" s="261"/>
      <c r="V21" s="259" t="s">
        <v>178</v>
      </c>
      <c r="W21" s="299"/>
      <c r="X21" s="299"/>
      <c r="Y21" s="300"/>
    </row>
    <row r="22" spans="1:31">
      <c r="A22" s="320"/>
      <c r="B22" s="321"/>
      <c r="C22" s="325"/>
      <c r="D22" s="326"/>
      <c r="E22" s="327"/>
      <c r="F22" s="237" t="s">
        <v>236</v>
      </c>
      <c r="G22" s="238"/>
      <c r="H22" s="239"/>
      <c r="I22" s="305" t="s">
        <v>300</v>
      </c>
      <c r="J22" s="306"/>
      <c r="K22" s="259" t="s">
        <v>178</v>
      </c>
      <c r="L22" s="260"/>
      <c r="M22" s="260"/>
      <c r="N22" s="261"/>
      <c r="O22" s="259" t="s">
        <v>178</v>
      </c>
      <c r="P22" s="260"/>
      <c r="Q22" s="261"/>
      <c r="R22" s="259" t="s">
        <v>178</v>
      </c>
      <c r="S22" s="261"/>
      <c r="T22" s="259" t="s">
        <v>178</v>
      </c>
      <c r="U22" s="261"/>
      <c r="V22" s="259" t="s">
        <v>178</v>
      </c>
      <c r="W22" s="299"/>
      <c r="X22" s="299"/>
      <c r="Y22" s="300"/>
    </row>
    <row r="23" spans="1:31" ht="24.75" customHeight="1">
      <c r="A23" s="318">
        <v>41673</v>
      </c>
      <c r="B23" s="319"/>
      <c r="C23" s="322" t="s">
        <v>306</v>
      </c>
      <c r="D23" s="323"/>
      <c r="E23" s="324"/>
      <c r="F23" s="237" t="s">
        <v>235</v>
      </c>
      <c r="G23" s="238"/>
      <c r="H23" s="239"/>
      <c r="I23" s="305" t="s">
        <v>300</v>
      </c>
      <c r="J23" s="306"/>
      <c r="K23" s="259" t="s">
        <v>178</v>
      </c>
      <c r="L23" s="260"/>
      <c r="M23" s="260"/>
      <c r="N23" s="261"/>
      <c r="O23" s="259" t="s">
        <v>178</v>
      </c>
      <c r="P23" s="260"/>
      <c r="Q23" s="261"/>
      <c r="R23" s="259" t="s">
        <v>178</v>
      </c>
      <c r="S23" s="261"/>
      <c r="T23" s="259" t="s">
        <v>178</v>
      </c>
      <c r="U23" s="261"/>
      <c r="V23" s="259" t="s">
        <v>178</v>
      </c>
      <c r="W23" s="299"/>
      <c r="X23" s="299"/>
      <c r="Y23" s="300"/>
    </row>
    <row r="24" spans="1:31" ht="24.75" customHeight="1">
      <c r="A24" s="320"/>
      <c r="B24" s="321"/>
      <c r="C24" s="325"/>
      <c r="D24" s="326"/>
      <c r="E24" s="327"/>
      <c r="F24" s="237" t="s">
        <v>236</v>
      </c>
      <c r="G24" s="238"/>
      <c r="H24" s="239"/>
      <c r="I24" s="312" t="s">
        <v>299</v>
      </c>
      <c r="J24" s="314"/>
      <c r="K24" s="240" t="s">
        <v>178</v>
      </c>
      <c r="L24" s="265"/>
      <c r="M24" s="265"/>
      <c r="N24" s="241"/>
      <c r="O24" s="240" t="s">
        <v>178</v>
      </c>
      <c r="P24" s="265"/>
      <c r="Q24" s="241"/>
      <c r="R24" s="240" t="s">
        <v>178</v>
      </c>
      <c r="S24" s="241"/>
      <c r="T24" s="240" t="s">
        <v>178</v>
      </c>
      <c r="U24" s="241"/>
      <c r="V24" s="240" t="s">
        <v>178</v>
      </c>
      <c r="W24" s="291"/>
      <c r="X24" s="291"/>
      <c r="Y24" s="292"/>
    </row>
    <row r="25" spans="1:31" ht="32.25" customHeight="1">
      <c r="A25" s="235">
        <v>41674</v>
      </c>
      <c r="B25" s="236"/>
      <c r="C25" s="311" t="s">
        <v>307</v>
      </c>
      <c r="D25" s="238"/>
      <c r="E25" s="238"/>
      <c r="F25" s="238"/>
      <c r="G25" s="238"/>
      <c r="H25" s="239"/>
      <c r="I25" s="240" t="s">
        <v>124</v>
      </c>
      <c r="J25" s="241"/>
      <c r="K25" s="240" t="s">
        <v>178</v>
      </c>
      <c r="L25" s="265"/>
      <c r="M25" s="265"/>
      <c r="N25" s="241"/>
      <c r="O25" s="240" t="s">
        <v>178</v>
      </c>
      <c r="P25" s="265"/>
      <c r="Q25" s="241"/>
      <c r="R25" s="240" t="s">
        <v>178</v>
      </c>
      <c r="S25" s="241"/>
      <c r="T25" s="240" t="s">
        <v>178</v>
      </c>
      <c r="U25" s="241"/>
      <c r="V25" s="240" t="s">
        <v>178</v>
      </c>
      <c r="W25" s="291"/>
      <c r="X25" s="291"/>
      <c r="Y25" s="292"/>
    </row>
    <row r="26" spans="1:31" ht="38.25" customHeight="1">
      <c r="A26" s="235">
        <v>41675</v>
      </c>
      <c r="B26" s="236"/>
      <c r="C26" s="311" t="s">
        <v>308</v>
      </c>
      <c r="D26" s="238"/>
      <c r="E26" s="238"/>
      <c r="F26" s="238"/>
      <c r="G26" s="238"/>
      <c r="H26" s="239"/>
      <c r="I26" s="240" t="s">
        <v>124</v>
      </c>
      <c r="J26" s="241"/>
      <c r="K26" s="284">
        <f>K19</f>
        <v>2668</v>
      </c>
      <c r="L26" s="265"/>
      <c r="M26" s="265"/>
      <c r="N26" s="241"/>
      <c r="O26" s="284">
        <f>O19</f>
        <v>2613.88908800543</v>
      </c>
      <c r="P26" s="265"/>
      <c r="Q26" s="241"/>
      <c r="R26" s="284">
        <f>R19</f>
        <v>2646.9846788350901</v>
      </c>
      <c r="S26" s="241"/>
      <c r="T26" s="284">
        <f>T19</f>
        <v>2706.3591340340499</v>
      </c>
      <c r="U26" s="241"/>
      <c r="V26" s="284">
        <f>V19</f>
        <v>2631.4268200349802</v>
      </c>
      <c r="W26" s="291"/>
      <c r="X26" s="291"/>
      <c r="Y26" s="292"/>
    </row>
    <row r="27" spans="1:31" ht="34.15" customHeight="1">
      <c r="A27" s="235">
        <v>41676</v>
      </c>
      <c r="B27" s="236"/>
      <c r="C27" s="311" t="s">
        <v>309</v>
      </c>
      <c r="D27" s="238"/>
      <c r="E27" s="238"/>
      <c r="F27" s="238"/>
      <c r="G27" s="238"/>
      <c r="H27" s="239"/>
      <c r="I27" s="240" t="s">
        <v>124</v>
      </c>
      <c r="J27" s="241"/>
      <c r="K27" s="240" t="s">
        <v>178</v>
      </c>
      <c r="L27" s="265"/>
      <c r="M27" s="265"/>
      <c r="N27" s="241"/>
      <c r="O27" s="240" t="s">
        <v>178</v>
      </c>
      <c r="P27" s="265"/>
      <c r="Q27" s="241"/>
      <c r="R27" s="240" t="s">
        <v>178</v>
      </c>
      <c r="S27" s="241"/>
      <c r="T27" s="240" t="s">
        <v>178</v>
      </c>
      <c r="U27" s="241"/>
      <c r="V27" s="240" t="s">
        <v>178</v>
      </c>
      <c r="W27" s="291"/>
      <c r="X27" s="291"/>
      <c r="Y27" s="292"/>
    </row>
    <row r="28" spans="1:31" ht="21.6" customHeight="1">
      <c r="A28" s="254">
        <v>14.3</v>
      </c>
      <c r="B28" s="255"/>
      <c r="C28" s="315" t="s">
        <v>125</v>
      </c>
      <c r="D28" s="316"/>
      <c r="E28" s="316"/>
      <c r="F28" s="316"/>
      <c r="G28" s="316"/>
      <c r="H28" s="317"/>
      <c r="I28" s="259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1"/>
    </row>
    <row r="29" spans="1:31" ht="32.25" customHeight="1">
      <c r="A29" s="235">
        <v>41699</v>
      </c>
      <c r="B29" s="236"/>
      <c r="C29" s="311" t="s">
        <v>198</v>
      </c>
      <c r="D29" s="238"/>
      <c r="E29" s="238"/>
      <c r="F29" s="238"/>
      <c r="G29" s="238"/>
      <c r="H29" s="239"/>
      <c r="I29" s="305" t="s">
        <v>301</v>
      </c>
      <c r="J29" s="306"/>
      <c r="K29" s="312">
        <v>1039.6400000000001</v>
      </c>
      <c r="L29" s="313"/>
      <c r="M29" s="313"/>
      <c r="N29" s="314"/>
      <c r="O29" s="240">
        <v>941.38</v>
      </c>
      <c r="P29" s="265"/>
      <c r="Q29" s="241"/>
      <c r="R29" s="240">
        <v>1074.3</v>
      </c>
      <c r="S29" s="241"/>
      <c r="T29" s="240">
        <v>1087.1600000000001</v>
      </c>
      <c r="U29" s="241"/>
      <c r="V29" s="240">
        <v>1392.11</v>
      </c>
      <c r="W29" s="291"/>
      <c r="X29" s="291"/>
      <c r="Y29" s="292"/>
      <c r="AA29" s="14">
        <v>1039.6400000000001</v>
      </c>
      <c r="AB29" s="14">
        <v>941.38</v>
      </c>
      <c r="AC29" s="14">
        <v>1074.3</v>
      </c>
      <c r="AD29" s="14">
        <v>1087.1600000000001</v>
      </c>
      <c r="AE29" s="14">
        <v>1392.11</v>
      </c>
    </row>
    <row r="30" spans="1:31" ht="33.75" customHeight="1">
      <c r="A30" s="235">
        <v>41700</v>
      </c>
      <c r="B30" s="236"/>
      <c r="C30" s="311" t="s">
        <v>199</v>
      </c>
      <c r="D30" s="238"/>
      <c r="E30" s="238"/>
      <c r="F30" s="238"/>
      <c r="G30" s="238"/>
      <c r="H30" s="239"/>
      <c r="I30" s="305" t="s">
        <v>301</v>
      </c>
      <c r="J30" s="306"/>
      <c r="K30" s="240" t="s">
        <v>174</v>
      </c>
      <c r="L30" s="265"/>
      <c r="M30" s="265"/>
      <c r="N30" s="241"/>
      <c r="O30" s="240" t="s">
        <v>174</v>
      </c>
      <c r="P30" s="265"/>
      <c r="Q30" s="241"/>
      <c r="R30" s="240" t="s">
        <v>174</v>
      </c>
      <c r="S30" s="241"/>
      <c r="T30" s="240" t="s">
        <v>174</v>
      </c>
      <c r="U30" s="241"/>
      <c r="V30" s="240" t="s">
        <v>174</v>
      </c>
      <c r="W30" s="291"/>
      <c r="X30" s="291"/>
      <c r="Y30" s="292"/>
    </row>
    <row r="31" spans="1:31" ht="34.5" customHeight="1">
      <c r="A31" s="235">
        <v>41701</v>
      </c>
      <c r="B31" s="236"/>
      <c r="C31" s="311" t="s">
        <v>200</v>
      </c>
      <c r="D31" s="238"/>
      <c r="E31" s="238"/>
      <c r="F31" s="238"/>
      <c r="G31" s="238"/>
      <c r="H31" s="239"/>
      <c r="I31" s="305" t="s">
        <v>301</v>
      </c>
      <c r="J31" s="306"/>
      <c r="K31" s="240" t="s">
        <v>174</v>
      </c>
      <c r="L31" s="265"/>
      <c r="M31" s="265"/>
      <c r="N31" s="241"/>
      <c r="O31" s="240" t="s">
        <v>174</v>
      </c>
      <c r="P31" s="265"/>
      <c r="Q31" s="241"/>
      <c r="R31" s="240" t="s">
        <v>174</v>
      </c>
      <c r="S31" s="241"/>
      <c r="T31" s="240" t="s">
        <v>174</v>
      </c>
      <c r="U31" s="241"/>
      <c r="V31" s="240" t="s">
        <v>174</v>
      </c>
      <c r="W31" s="291"/>
      <c r="X31" s="291"/>
      <c r="Y31" s="292"/>
    </row>
    <row r="32" spans="1:31" ht="33" customHeight="1">
      <c r="A32" s="235">
        <v>41702</v>
      </c>
      <c r="B32" s="236"/>
      <c r="C32" s="311" t="s">
        <v>201</v>
      </c>
      <c r="D32" s="238"/>
      <c r="E32" s="238"/>
      <c r="F32" s="238"/>
      <c r="G32" s="238"/>
      <c r="H32" s="239"/>
      <c r="I32" s="305" t="s">
        <v>301</v>
      </c>
      <c r="J32" s="306"/>
      <c r="K32" s="312">
        <v>1039.6400000000001</v>
      </c>
      <c r="L32" s="313"/>
      <c r="M32" s="313"/>
      <c r="N32" s="314"/>
      <c r="O32" s="240">
        <v>941.38</v>
      </c>
      <c r="P32" s="265"/>
      <c r="Q32" s="241"/>
      <c r="R32" s="240">
        <v>1074.3</v>
      </c>
      <c r="S32" s="241"/>
      <c r="T32" s="240">
        <v>1087.1600000000001</v>
      </c>
      <c r="U32" s="241"/>
      <c r="V32" s="240">
        <v>1392.11</v>
      </c>
      <c r="W32" s="291"/>
      <c r="X32" s="291"/>
      <c r="Y32" s="292"/>
    </row>
    <row r="33" spans="1:25" ht="39.75" customHeight="1">
      <c r="A33" s="254">
        <v>14.4</v>
      </c>
      <c r="B33" s="255"/>
      <c r="C33" s="237" t="s">
        <v>126</v>
      </c>
      <c r="D33" s="238"/>
      <c r="E33" s="238"/>
      <c r="F33" s="238"/>
      <c r="G33" s="238"/>
      <c r="H33" s="239"/>
      <c r="I33" s="310" t="s">
        <v>302</v>
      </c>
      <c r="J33" s="309"/>
      <c r="K33" s="240" t="s">
        <v>178</v>
      </c>
      <c r="L33" s="265"/>
      <c r="M33" s="265"/>
      <c r="N33" s="241"/>
      <c r="O33" s="240" t="s">
        <v>178</v>
      </c>
      <c r="P33" s="265"/>
      <c r="Q33" s="241"/>
      <c r="R33" s="240" t="s">
        <v>178</v>
      </c>
      <c r="S33" s="241"/>
      <c r="T33" s="240" t="s">
        <v>178</v>
      </c>
      <c r="U33" s="241"/>
      <c r="V33" s="240" t="s">
        <v>178</v>
      </c>
      <c r="W33" s="291"/>
      <c r="X33" s="291"/>
      <c r="Y33" s="292"/>
    </row>
    <row r="34" spans="1:25" ht="33.75" customHeight="1">
      <c r="A34" s="235">
        <v>41730</v>
      </c>
      <c r="B34" s="236"/>
      <c r="C34" s="237" t="s">
        <v>127</v>
      </c>
      <c r="D34" s="238"/>
      <c r="E34" s="238"/>
      <c r="F34" s="238"/>
      <c r="G34" s="238"/>
      <c r="H34" s="239"/>
      <c r="I34" s="308" t="s">
        <v>303</v>
      </c>
      <c r="J34" s="309"/>
      <c r="K34" s="240" t="s">
        <v>178</v>
      </c>
      <c r="L34" s="265"/>
      <c r="M34" s="265"/>
      <c r="N34" s="241"/>
      <c r="O34" s="240" t="s">
        <v>178</v>
      </c>
      <c r="P34" s="265"/>
      <c r="Q34" s="241"/>
      <c r="R34" s="240" t="s">
        <v>178</v>
      </c>
      <c r="S34" s="241"/>
      <c r="T34" s="240" t="s">
        <v>178</v>
      </c>
      <c r="U34" s="241"/>
      <c r="V34" s="240" t="s">
        <v>178</v>
      </c>
      <c r="W34" s="291"/>
      <c r="X34" s="291"/>
      <c r="Y34" s="292"/>
    </row>
    <row r="35" spans="1:25" ht="32.25" customHeight="1">
      <c r="A35" s="235">
        <v>41731</v>
      </c>
      <c r="B35" s="236"/>
      <c r="C35" s="237" t="s">
        <v>128</v>
      </c>
      <c r="D35" s="238"/>
      <c r="E35" s="238"/>
      <c r="F35" s="238"/>
      <c r="G35" s="238"/>
      <c r="H35" s="239"/>
      <c r="I35" s="297"/>
      <c r="J35" s="298"/>
      <c r="K35" s="240" t="s">
        <v>178</v>
      </c>
      <c r="L35" s="265"/>
      <c r="M35" s="265"/>
      <c r="N35" s="241"/>
      <c r="O35" s="240" t="s">
        <v>178</v>
      </c>
      <c r="P35" s="265"/>
      <c r="Q35" s="241"/>
      <c r="R35" s="240" t="s">
        <v>178</v>
      </c>
      <c r="S35" s="241"/>
      <c r="T35" s="240" t="s">
        <v>178</v>
      </c>
      <c r="U35" s="241"/>
      <c r="V35" s="240" t="s">
        <v>178</v>
      </c>
      <c r="W35" s="291"/>
      <c r="X35" s="291"/>
      <c r="Y35" s="292"/>
    </row>
    <row r="36" spans="1:25" ht="33" customHeight="1">
      <c r="A36" s="254">
        <v>14.5</v>
      </c>
      <c r="B36" s="255"/>
      <c r="C36" s="237" t="s">
        <v>129</v>
      </c>
      <c r="D36" s="238"/>
      <c r="E36" s="238"/>
      <c r="F36" s="238"/>
      <c r="G36" s="238"/>
      <c r="H36" s="239"/>
      <c r="I36" s="305" t="s">
        <v>305</v>
      </c>
      <c r="J36" s="306"/>
      <c r="K36" s="301">
        <v>85168.089999999909</v>
      </c>
      <c r="L36" s="307"/>
      <c r="M36" s="307"/>
      <c r="N36" s="302"/>
      <c r="O36" s="301">
        <v>105615.1100000001</v>
      </c>
      <c r="P36" s="307"/>
      <c r="Q36" s="302"/>
      <c r="R36" s="301">
        <v>106038.0000000001</v>
      </c>
      <c r="S36" s="302"/>
      <c r="T36" s="301">
        <v>111461.1250000001</v>
      </c>
      <c r="U36" s="302"/>
      <c r="V36" s="301">
        <v>111687.69400000015</v>
      </c>
      <c r="W36" s="303"/>
      <c r="X36" s="303"/>
      <c r="Y36" s="304"/>
    </row>
    <row r="37" spans="1:25" ht="36" customHeight="1">
      <c r="A37" s="254">
        <v>14.5</v>
      </c>
      <c r="B37" s="255"/>
      <c r="C37" s="237" t="s">
        <v>130</v>
      </c>
      <c r="D37" s="238"/>
      <c r="E37" s="238"/>
      <c r="F37" s="238"/>
      <c r="G37" s="238"/>
      <c r="H37" s="239"/>
      <c r="I37" s="240" t="s">
        <v>131</v>
      </c>
      <c r="J37" s="241"/>
      <c r="K37" s="240" t="s">
        <v>178</v>
      </c>
      <c r="L37" s="265"/>
      <c r="M37" s="265"/>
      <c r="N37" s="241"/>
      <c r="O37" s="240" t="s">
        <v>178</v>
      </c>
      <c r="P37" s="265"/>
      <c r="Q37" s="241"/>
      <c r="R37" s="240" t="s">
        <v>178</v>
      </c>
      <c r="S37" s="241"/>
      <c r="T37" s="240" t="s">
        <v>178</v>
      </c>
      <c r="U37" s="241"/>
      <c r="V37" s="240" t="s">
        <v>178</v>
      </c>
      <c r="W37" s="291"/>
      <c r="X37" s="291"/>
      <c r="Y37" s="292"/>
    </row>
    <row r="38" spans="1:25">
      <c r="A38" s="235">
        <v>41760</v>
      </c>
      <c r="B38" s="236"/>
      <c r="C38" s="237" t="s">
        <v>132</v>
      </c>
      <c r="D38" s="238"/>
      <c r="E38" s="238"/>
      <c r="F38" s="238"/>
      <c r="G38" s="238"/>
      <c r="H38" s="239"/>
      <c r="I38" s="259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</row>
    <row r="39" spans="1:25" ht="16.149999999999999" customHeight="1">
      <c r="A39" s="240" t="s">
        <v>133</v>
      </c>
      <c r="B39" s="241"/>
      <c r="C39" s="237" t="s">
        <v>134</v>
      </c>
      <c r="D39" s="238"/>
      <c r="E39" s="238"/>
      <c r="F39" s="238"/>
      <c r="G39" s="238"/>
      <c r="H39" s="239"/>
      <c r="I39" s="297"/>
      <c r="J39" s="298"/>
      <c r="K39" s="259" t="s">
        <v>178</v>
      </c>
      <c r="L39" s="260"/>
      <c r="M39" s="260"/>
      <c r="N39" s="261"/>
      <c r="O39" s="259" t="s">
        <v>178</v>
      </c>
      <c r="P39" s="260"/>
      <c r="Q39" s="261"/>
      <c r="R39" s="259" t="s">
        <v>178</v>
      </c>
      <c r="S39" s="261"/>
      <c r="T39" s="259" t="s">
        <v>178</v>
      </c>
      <c r="U39" s="261"/>
      <c r="V39" s="259" t="s">
        <v>178</v>
      </c>
      <c r="W39" s="299"/>
      <c r="X39" s="299"/>
      <c r="Y39" s="300"/>
    </row>
    <row r="40" spans="1:25">
      <c r="A40" s="240" t="s">
        <v>135</v>
      </c>
      <c r="B40" s="241"/>
      <c r="C40" s="237" t="s">
        <v>136</v>
      </c>
      <c r="D40" s="238"/>
      <c r="E40" s="238"/>
      <c r="F40" s="238"/>
      <c r="G40" s="238"/>
      <c r="H40" s="239"/>
      <c r="I40" s="297"/>
      <c r="J40" s="298"/>
      <c r="K40" s="259" t="s">
        <v>178</v>
      </c>
      <c r="L40" s="260"/>
      <c r="M40" s="260"/>
      <c r="N40" s="261"/>
      <c r="O40" s="259" t="s">
        <v>178</v>
      </c>
      <c r="P40" s="260"/>
      <c r="Q40" s="261"/>
      <c r="R40" s="259" t="s">
        <v>178</v>
      </c>
      <c r="S40" s="261"/>
      <c r="T40" s="259" t="s">
        <v>178</v>
      </c>
      <c r="U40" s="261"/>
      <c r="V40" s="259" t="s">
        <v>178</v>
      </c>
      <c r="W40" s="299"/>
      <c r="X40" s="299"/>
      <c r="Y40" s="300"/>
    </row>
    <row r="41" spans="1:25">
      <c r="A41" s="240" t="s">
        <v>137</v>
      </c>
      <c r="B41" s="241"/>
      <c r="C41" s="237" t="s">
        <v>138</v>
      </c>
      <c r="D41" s="238"/>
      <c r="E41" s="238"/>
      <c r="F41" s="238"/>
      <c r="G41" s="238"/>
      <c r="H41" s="239"/>
      <c r="I41" s="297"/>
      <c r="J41" s="298"/>
      <c r="K41" s="259" t="s">
        <v>178</v>
      </c>
      <c r="L41" s="260"/>
      <c r="M41" s="260"/>
      <c r="N41" s="261"/>
      <c r="O41" s="259" t="s">
        <v>178</v>
      </c>
      <c r="P41" s="260"/>
      <c r="Q41" s="261"/>
      <c r="R41" s="259" t="s">
        <v>178</v>
      </c>
      <c r="S41" s="261"/>
      <c r="T41" s="259" t="s">
        <v>178</v>
      </c>
      <c r="U41" s="261"/>
      <c r="V41" s="259" t="s">
        <v>178</v>
      </c>
      <c r="W41" s="299"/>
      <c r="X41" s="299"/>
      <c r="Y41" s="300"/>
    </row>
    <row r="42" spans="1:25">
      <c r="A42" s="235">
        <v>41761</v>
      </c>
      <c r="B42" s="236"/>
      <c r="C42" s="237" t="s">
        <v>139</v>
      </c>
      <c r="D42" s="238"/>
      <c r="E42" s="238"/>
      <c r="F42" s="238"/>
      <c r="G42" s="238"/>
      <c r="H42" s="239"/>
      <c r="I42" s="259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1"/>
    </row>
    <row r="43" spans="1:25">
      <c r="A43" s="240" t="s">
        <v>140</v>
      </c>
      <c r="B43" s="241"/>
      <c r="C43" s="237" t="s">
        <v>134</v>
      </c>
      <c r="D43" s="238"/>
      <c r="E43" s="238"/>
      <c r="F43" s="238"/>
      <c r="G43" s="238"/>
      <c r="H43" s="239"/>
      <c r="I43" s="297"/>
      <c r="J43" s="298"/>
      <c r="K43" s="259" t="s">
        <v>178</v>
      </c>
      <c r="L43" s="260"/>
      <c r="M43" s="260"/>
      <c r="N43" s="261"/>
      <c r="O43" s="259" t="s">
        <v>178</v>
      </c>
      <c r="P43" s="260"/>
      <c r="Q43" s="261"/>
      <c r="R43" s="259" t="s">
        <v>178</v>
      </c>
      <c r="S43" s="261"/>
      <c r="T43" s="259" t="s">
        <v>178</v>
      </c>
      <c r="U43" s="261"/>
      <c r="V43" s="259" t="s">
        <v>178</v>
      </c>
      <c r="W43" s="299"/>
      <c r="X43" s="299"/>
      <c r="Y43" s="300"/>
    </row>
    <row r="44" spans="1:25">
      <c r="A44" s="240" t="s">
        <v>141</v>
      </c>
      <c r="B44" s="241"/>
      <c r="C44" s="237" t="s">
        <v>136</v>
      </c>
      <c r="D44" s="238"/>
      <c r="E44" s="238"/>
      <c r="F44" s="238"/>
      <c r="G44" s="238"/>
      <c r="H44" s="239"/>
      <c r="I44" s="297"/>
      <c r="J44" s="298"/>
      <c r="K44" s="259" t="s">
        <v>178</v>
      </c>
      <c r="L44" s="260"/>
      <c r="M44" s="260"/>
      <c r="N44" s="261"/>
      <c r="O44" s="259" t="s">
        <v>178</v>
      </c>
      <c r="P44" s="260"/>
      <c r="Q44" s="261"/>
      <c r="R44" s="259" t="s">
        <v>178</v>
      </c>
      <c r="S44" s="261"/>
      <c r="T44" s="259" t="s">
        <v>178</v>
      </c>
      <c r="U44" s="261"/>
      <c r="V44" s="259" t="s">
        <v>178</v>
      </c>
      <c r="W44" s="299"/>
      <c r="X44" s="299"/>
      <c r="Y44" s="300"/>
    </row>
    <row r="45" spans="1:25">
      <c r="A45" s="240" t="s">
        <v>142</v>
      </c>
      <c r="B45" s="241"/>
      <c r="C45" s="237" t="s">
        <v>138</v>
      </c>
      <c r="D45" s="238"/>
      <c r="E45" s="238"/>
      <c r="F45" s="238"/>
      <c r="G45" s="238"/>
      <c r="H45" s="239"/>
      <c r="I45" s="297"/>
      <c r="J45" s="298"/>
      <c r="K45" s="259" t="s">
        <v>178</v>
      </c>
      <c r="L45" s="260"/>
      <c r="M45" s="260"/>
      <c r="N45" s="261"/>
      <c r="O45" s="259" t="s">
        <v>178</v>
      </c>
      <c r="P45" s="260"/>
      <c r="Q45" s="261"/>
      <c r="R45" s="259" t="s">
        <v>178</v>
      </c>
      <c r="S45" s="261"/>
      <c r="T45" s="259" t="s">
        <v>178</v>
      </c>
      <c r="U45" s="261"/>
      <c r="V45" s="259" t="s">
        <v>178</v>
      </c>
      <c r="W45" s="299"/>
      <c r="X45" s="299"/>
      <c r="Y45" s="300"/>
    </row>
    <row r="46" spans="1:25">
      <c r="A46" s="273">
        <v>15</v>
      </c>
      <c r="B46" s="274"/>
      <c r="C46" s="237" t="s">
        <v>143</v>
      </c>
      <c r="D46" s="238"/>
      <c r="E46" s="238"/>
      <c r="F46" s="238"/>
      <c r="G46" s="238"/>
      <c r="H46" s="239"/>
      <c r="I46" s="293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5"/>
    </row>
    <row r="47" spans="1:25" ht="16.5" customHeight="1">
      <c r="A47" s="254">
        <v>15.1</v>
      </c>
      <c r="B47" s="255"/>
      <c r="C47" s="237" t="s">
        <v>144</v>
      </c>
      <c r="D47" s="238"/>
      <c r="E47" s="238"/>
      <c r="F47" s="238"/>
      <c r="G47" s="238"/>
      <c r="H47" s="239"/>
      <c r="I47" s="262" t="s">
        <v>179</v>
      </c>
      <c r="J47" s="264"/>
      <c r="K47" s="262">
        <v>722.2299999999999</v>
      </c>
      <c r="L47" s="263"/>
      <c r="M47" s="263"/>
      <c r="N47" s="264"/>
      <c r="O47" s="262">
        <v>1108.8700000000001</v>
      </c>
      <c r="P47" s="263"/>
      <c r="Q47" s="263"/>
      <c r="R47" s="296">
        <v>870.71299999999997</v>
      </c>
      <c r="S47" s="296"/>
      <c r="T47" s="263">
        <v>1269.22</v>
      </c>
      <c r="U47" s="264"/>
      <c r="V47" s="262">
        <v>1130.623</v>
      </c>
      <c r="W47" s="271"/>
      <c r="X47" s="271"/>
      <c r="Y47" s="272"/>
    </row>
    <row r="48" spans="1:25" ht="33" customHeight="1">
      <c r="A48" s="254">
        <v>15.2</v>
      </c>
      <c r="B48" s="255"/>
      <c r="C48" s="237" t="s">
        <v>145</v>
      </c>
      <c r="D48" s="238"/>
      <c r="E48" s="238"/>
      <c r="F48" s="238"/>
      <c r="G48" s="238"/>
      <c r="H48" s="239"/>
      <c r="I48" s="262" t="s">
        <v>238</v>
      </c>
      <c r="J48" s="241"/>
      <c r="K48" s="284">
        <v>9156.0360000000001</v>
      </c>
      <c r="L48" s="285"/>
      <c r="M48" s="285"/>
      <c r="N48" s="286"/>
      <c r="O48" s="284">
        <v>9144.3321722113524</v>
      </c>
      <c r="P48" s="285"/>
      <c r="Q48" s="286"/>
      <c r="R48" s="287">
        <v>8922.6408968385695</v>
      </c>
      <c r="S48" s="288"/>
      <c r="T48" s="284">
        <v>8782.9752819526966</v>
      </c>
      <c r="U48" s="286"/>
      <c r="V48" s="284">
        <v>8913.2561893044804</v>
      </c>
      <c r="W48" s="289"/>
      <c r="X48" s="289"/>
      <c r="Y48" s="290"/>
    </row>
    <row r="49" spans="1:25" ht="30.75" customHeight="1">
      <c r="A49" s="254">
        <v>15.3</v>
      </c>
      <c r="B49" s="255"/>
      <c r="C49" s="237" t="s">
        <v>146</v>
      </c>
      <c r="D49" s="238"/>
      <c r="E49" s="238"/>
      <c r="F49" s="238"/>
      <c r="G49" s="238"/>
      <c r="H49" s="239"/>
      <c r="I49" s="262" t="s">
        <v>239</v>
      </c>
      <c r="J49" s="241"/>
      <c r="K49" s="240">
        <v>60998</v>
      </c>
      <c r="L49" s="265"/>
      <c r="M49" s="265"/>
      <c r="N49" s="241"/>
      <c r="O49" s="240">
        <v>66726</v>
      </c>
      <c r="P49" s="265"/>
      <c r="Q49" s="241"/>
      <c r="R49" s="240">
        <v>59770</v>
      </c>
      <c r="S49" s="241"/>
      <c r="T49" s="240">
        <v>43391</v>
      </c>
      <c r="U49" s="241"/>
      <c r="V49" s="240">
        <v>36842</v>
      </c>
      <c r="W49" s="291"/>
      <c r="X49" s="291"/>
      <c r="Y49" s="292"/>
    </row>
    <row r="50" spans="1:25" ht="22.5" customHeight="1">
      <c r="A50" s="254">
        <v>15.4</v>
      </c>
      <c r="B50" s="255"/>
      <c r="C50" s="237" t="s">
        <v>147</v>
      </c>
      <c r="D50" s="238"/>
      <c r="E50" s="238"/>
      <c r="F50" s="238"/>
      <c r="G50" s="238"/>
      <c r="H50" s="239"/>
      <c r="I50" s="262" t="s">
        <v>214</v>
      </c>
      <c r="J50" s="264"/>
      <c r="K50" s="242">
        <v>1075.3900000000001</v>
      </c>
      <c r="L50" s="243"/>
      <c r="M50" s="243"/>
      <c r="N50" s="244"/>
      <c r="O50" s="281">
        <v>878.54666666666662</v>
      </c>
      <c r="P50" s="282"/>
      <c r="Q50" s="283"/>
      <c r="R50" s="281">
        <v>877.27391666666665</v>
      </c>
      <c r="S50" s="283"/>
      <c r="T50" s="281">
        <v>834.69833333333327</v>
      </c>
      <c r="U50" s="283"/>
      <c r="V50" s="281">
        <v>808.96058333333337</v>
      </c>
      <c r="W50" s="282"/>
      <c r="X50" s="282"/>
      <c r="Y50" s="283"/>
    </row>
    <row r="51" spans="1:25" ht="21" customHeight="1">
      <c r="A51" s="254" t="s">
        <v>206</v>
      </c>
      <c r="B51" s="255"/>
      <c r="C51" s="237" t="s">
        <v>204</v>
      </c>
      <c r="D51" s="238"/>
      <c r="E51" s="238"/>
      <c r="F51" s="238"/>
      <c r="G51" s="238"/>
      <c r="H51" s="239"/>
      <c r="I51" s="262" t="s">
        <v>179</v>
      </c>
      <c r="J51" s="241"/>
      <c r="K51" s="278">
        <v>457.76</v>
      </c>
      <c r="L51" s="279"/>
      <c r="M51" s="279"/>
      <c r="N51" s="280"/>
      <c r="O51" s="275">
        <v>372.67833333333328</v>
      </c>
      <c r="P51" s="277"/>
      <c r="Q51" s="276"/>
      <c r="R51" s="275">
        <v>380.27391666666671</v>
      </c>
      <c r="S51" s="276"/>
      <c r="T51" s="275">
        <v>355.03166666666669</v>
      </c>
      <c r="U51" s="276"/>
      <c r="V51" s="275">
        <v>337.96058333333337</v>
      </c>
      <c r="W51" s="277"/>
      <c r="X51" s="277"/>
      <c r="Y51" s="276"/>
    </row>
    <row r="52" spans="1:25" ht="17.25" customHeight="1">
      <c r="A52" s="254" t="s">
        <v>207</v>
      </c>
      <c r="B52" s="255"/>
      <c r="C52" s="237" t="s">
        <v>205</v>
      </c>
      <c r="D52" s="238"/>
      <c r="E52" s="238"/>
      <c r="F52" s="238"/>
      <c r="G52" s="238"/>
      <c r="H52" s="239"/>
      <c r="I52" s="262" t="s">
        <v>179</v>
      </c>
      <c r="J52" s="241"/>
      <c r="K52" s="278">
        <v>546</v>
      </c>
      <c r="L52" s="279"/>
      <c r="M52" s="279"/>
      <c r="N52" s="280"/>
      <c r="O52" s="275">
        <v>505.86833333333334</v>
      </c>
      <c r="P52" s="277"/>
      <c r="Q52" s="276"/>
      <c r="R52" s="275">
        <v>497</v>
      </c>
      <c r="S52" s="276"/>
      <c r="T52" s="275">
        <v>479.66666666666669</v>
      </c>
      <c r="U52" s="276"/>
      <c r="V52" s="275">
        <v>471</v>
      </c>
      <c r="W52" s="277"/>
      <c r="X52" s="277"/>
      <c r="Y52" s="276"/>
    </row>
    <row r="53" spans="1:25" ht="33.6" customHeight="1">
      <c r="A53" s="273">
        <v>16</v>
      </c>
      <c r="B53" s="274"/>
      <c r="C53" s="237" t="s">
        <v>148</v>
      </c>
      <c r="D53" s="238"/>
      <c r="E53" s="238"/>
      <c r="F53" s="238"/>
      <c r="G53" s="238"/>
      <c r="H53" s="239"/>
      <c r="I53" s="259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1"/>
    </row>
    <row r="54" spans="1:25" ht="17.25" customHeight="1">
      <c r="A54" s="254">
        <v>16.100000000000001</v>
      </c>
      <c r="B54" s="255"/>
      <c r="C54" s="237" t="s">
        <v>149</v>
      </c>
      <c r="D54" s="238"/>
      <c r="E54" s="238"/>
      <c r="F54" s="238"/>
      <c r="G54" s="238"/>
      <c r="H54" s="239"/>
      <c r="I54" s="240" t="s">
        <v>150</v>
      </c>
      <c r="J54" s="241"/>
      <c r="K54" s="266">
        <v>36.373750000000001</v>
      </c>
      <c r="L54" s="267"/>
      <c r="M54" s="267"/>
      <c r="N54" s="268"/>
      <c r="O54" s="266">
        <v>72.978333333333339</v>
      </c>
      <c r="P54" s="267"/>
      <c r="Q54" s="268"/>
      <c r="R54" s="266">
        <v>70.077763888888896</v>
      </c>
      <c r="S54" s="268"/>
      <c r="T54" s="266">
        <v>62.670138888888886</v>
      </c>
      <c r="U54" s="268"/>
      <c r="V54" s="266">
        <v>113.94305555555555</v>
      </c>
      <c r="W54" s="269"/>
      <c r="X54" s="269"/>
      <c r="Y54" s="270"/>
    </row>
    <row r="55" spans="1:25" ht="17.25" customHeight="1">
      <c r="A55" s="254">
        <v>16.2</v>
      </c>
      <c r="B55" s="255"/>
      <c r="C55" s="237" t="s">
        <v>151</v>
      </c>
      <c r="D55" s="238"/>
      <c r="E55" s="238"/>
      <c r="F55" s="238"/>
      <c r="G55" s="238"/>
      <c r="H55" s="239"/>
      <c r="I55" s="240" t="s">
        <v>150</v>
      </c>
      <c r="J55" s="241"/>
      <c r="K55" s="266">
        <v>221.27502625000002</v>
      </c>
      <c r="L55" s="267"/>
      <c r="M55" s="267"/>
      <c r="N55" s="268"/>
      <c r="O55" s="266">
        <v>115.23791666666665</v>
      </c>
      <c r="P55" s="267"/>
      <c r="Q55" s="268"/>
      <c r="R55" s="266">
        <v>93.479166944444444</v>
      </c>
      <c r="S55" s="268"/>
      <c r="T55" s="266">
        <v>123.4826663888889</v>
      </c>
      <c r="U55" s="268"/>
      <c r="V55" s="266">
        <v>91.231249999999989</v>
      </c>
      <c r="W55" s="269"/>
      <c r="X55" s="269"/>
      <c r="Y55" s="270"/>
    </row>
    <row r="56" spans="1:25" ht="15" customHeight="1">
      <c r="A56" s="254">
        <v>16.3</v>
      </c>
      <c r="B56" s="255"/>
      <c r="C56" s="237" t="s">
        <v>152</v>
      </c>
      <c r="D56" s="238"/>
      <c r="E56" s="238"/>
      <c r="F56" s="238"/>
      <c r="G56" s="238"/>
      <c r="H56" s="239"/>
      <c r="I56" s="240" t="s">
        <v>208</v>
      </c>
      <c r="J56" s="241"/>
      <c r="K56" s="262">
        <v>57</v>
      </c>
      <c r="L56" s="263"/>
      <c r="M56" s="263"/>
      <c r="N56" s="264"/>
      <c r="O56" s="240">
        <v>39</v>
      </c>
      <c r="P56" s="265"/>
      <c r="Q56" s="241"/>
      <c r="R56" s="262">
        <v>25</v>
      </c>
      <c r="S56" s="264"/>
      <c r="T56" s="240">
        <v>28</v>
      </c>
      <c r="U56" s="241"/>
      <c r="V56" s="262">
        <v>17</v>
      </c>
      <c r="W56" s="271"/>
      <c r="X56" s="271"/>
      <c r="Y56" s="272"/>
    </row>
    <row r="57" spans="1:25" ht="17.25" customHeight="1">
      <c r="A57" s="254">
        <v>16.399999999999999</v>
      </c>
      <c r="B57" s="255"/>
      <c r="C57" s="256" t="s">
        <v>180</v>
      </c>
      <c r="D57" s="257"/>
      <c r="E57" s="257"/>
      <c r="F57" s="257"/>
      <c r="G57" s="257"/>
      <c r="H57" s="258"/>
      <c r="I57" s="259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1"/>
    </row>
    <row r="58" spans="1:25" ht="18" customHeight="1">
      <c r="A58" s="235">
        <v>42461</v>
      </c>
      <c r="B58" s="236"/>
      <c r="C58" s="237" t="s">
        <v>153</v>
      </c>
      <c r="D58" s="238"/>
      <c r="E58" s="238"/>
      <c r="F58" s="238"/>
      <c r="G58" s="238"/>
      <c r="H58" s="239"/>
      <c r="I58" s="240" t="s">
        <v>208</v>
      </c>
      <c r="J58" s="241"/>
      <c r="K58" s="242">
        <v>11</v>
      </c>
      <c r="L58" s="243"/>
      <c r="M58" s="243"/>
      <c r="N58" s="244"/>
      <c r="O58" s="242">
        <v>18</v>
      </c>
      <c r="P58" s="243"/>
      <c r="Q58" s="244"/>
      <c r="R58" s="242">
        <v>16</v>
      </c>
      <c r="S58" s="244"/>
      <c r="T58" s="242">
        <v>21</v>
      </c>
      <c r="U58" s="244"/>
      <c r="V58" s="242">
        <v>15</v>
      </c>
      <c r="W58" s="245"/>
      <c r="X58" s="245"/>
      <c r="Y58" s="246"/>
    </row>
    <row r="59" spans="1:25" ht="15" customHeight="1">
      <c r="A59" s="235">
        <v>42462</v>
      </c>
      <c r="B59" s="236"/>
      <c r="C59" s="237" t="s">
        <v>154</v>
      </c>
      <c r="D59" s="238"/>
      <c r="E59" s="238"/>
      <c r="F59" s="238"/>
      <c r="G59" s="238"/>
      <c r="H59" s="239"/>
      <c r="I59" s="240" t="s">
        <v>208</v>
      </c>
      <c r="J59" s="241"/>
      <c r="K59" s="242">
        <v>34</v>
      </c>
      <c r="L59" s="243"/>
      <c r="M59" s="243"/>
      <c r="N59" s="244"/>
      <c r="O59" s="242">
        <v>17</v>
      </c>
      <c r="P59" s="243"/>
      <c r="Q59" s="244"/>
      <c r="R59" s="242">
        <v>4</v>
      </c>
      <c r="S59" s="244"/>
      <c r="T59" s="242">
        <v>2</v>
      </c>
      <c r="U59" s="244"/>
      <c r="V59" s="242">
        <v>0</v>
      </c>
      <c r="W59" s="245"/>
      <c r="X59" s="245"/>
      <c r="Y59" s="246"/>
    </row>
    <row r="60" spans="1:25" ht="19.5" customHeight="1">
      <c r="A60" s="235">
        <v>42463</v>
      </c>
      <c r="B60" s="236"/>
      <c r="C60" s="237" t="s">
        <v>155</v>
      </c>
      <c r="D60" s="238"/>
      <c r="E60" s="238"/>
      <c r="F60" s="238"/>
      <c r="G60" s="238"/>
      <c r="H60" s="239"/>
      <c r="I60" s="247" t="s">
        <v>208</v>
      </c>
      <c r="J60" s="248"/>
      <c r="K60" s="249">
        <v>12</v>
      </c>
      <c r="L60" s="250"/>
      <c r="M60" s="250"/>
      <c r="N60" s="251"/>
      <c r="O60" s="249">
        <v>4</v>
      </c>
      <c r="P60" s="250"/>
      <c r="Q60" s="251"/>
      <c r="R60" s="249">
        <v>5</v>
      </c>
      <c r="S60" s="251"/>
      <c r="T60" s="249">
        <v>5</v>
      </c>
      <c r="U60" s="251"/>
      <c r="V60" s="249">
        <v>2</v>
      </c>
      <c r="W60" s="252"/>
      <c r="X60" s="252"/>
      <c r="Y60" s="253"/>
    </row>
    <row r="61" spans="1:25" ht="33" customHeight="1">
      <c r="A61" s="222">
        <v>17</v>
      </c>
      <c r="B61" s="223"/>
      <c r="C61" s="224" t="s">
        <v>156</v>
      </c>
      <c r="D61" s="225"/>
      <c r="E61" s="225"/>
      <c r="F61" s="225"/>
      <c r="G61" s="225"/>
      <c r="H61" s="225"/>
      <c r="I61" s="226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8"/>
    </row>
    <row r="62" spans="1:25" ht="30" customHeight="1">
      <c r="A62" s="229">
        <v>17.100000000000001</v>
      </c>
      <c r="B62" s="230"/>
      <c r="C62" s="231" t="s">
        <v>227</v>
      </c>
      <c r="D62" s="225"/>
      <c r="E62" s="225"/>
      <c r="F62" s="225"/>
      <c r="G62" s="225"/>
      <c r="H62" s="232"/>
      <c r="I62" s="233" t="s">
        <v>304</v>
      </c>
      <c r="J62" s="234"/>
      <c r="K62" s="219">
        <v>150</v>
      </c>
      <c r="L62" s="220"/>
      <c r="M62" s="220"/>
      <c r="N62" s="221"/>
      <c r="O62" s="219">
        <v>150</v>
      </c>
      <c r="P62" s="220"/>
      <c r="Q62" s="221"/>
      <c r="R62" s="219">
        <v>150</v>
      </c>
      <c r="S62" s="221"/>
      <c r="T62" s="219">
        <v>150</v>
      </c>
      <c r="U62" s="221"/>
      <c r="V62" s="219">
        <v>150</v>
      </c>
      <c r="W62" s="220"/>
      <c r="X62" s="220"/>
      <c r="Y62" s="221"/>
    </row>
    <row r="63" spans="1:25" ht="33.75" customHeight="1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ht="33.75" customHeight="1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pans="1:25" ht="33.75" customHeight="1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</row>
    <row r="66" spans="1:25" ht="24.75" customHeight="1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</row>
    <row r="67" spans="1:25" ht="33.75" customHeight="1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</row>
    <row r="68" spans="1:25" ht="33.7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</row>
  </sheetData>
  <mergeCells count="437">
    <mergeCell ref="A1:T1"/>
    <mergeCell ref="A2:Y2"/>
    <mergeCell ref="A18:B20"/>
    <mergeCell ref="T3:U3"/>
    <mergeCell ref="V3:Y3"/>
    <mergeCell ref="A4:B4"/>
    <mergeCell ref="C4:H4"/>
    <mergeCell ref="I4:Y4"/>
    <mergeCell ref="A5:B5"/>
    <mergeCell ref="C5:H5"/>
    <mergeCell ref="I5:J5"/>
    <mergeCell ref="K5:N5"/>
    <mergeCell ref="O5:Q5"/>
    <mergeCell ref="A3:B3"/>
    <mergeCell ref="C3:H3"/>
    <mergeCell ref="I3:J3"/>
    <mergeCell ref="K3:N3"/>
    <mergeCell ref="O3:Q3"/>
    <mergeCell ref="R3:S3"/>
    <mergeCell ref="R5:S5"/>
    <mergeCell ref="T5:U5"/>
    <mergeCell ref="V5:Y5"/>
    <mergeCell ref="A6:B6"/>
    <mergeCell ref="C6:H6"/>
    <mergeCell ref="I6:J6"/>
    <mergeCell ref="K6:N6"/>
    <mergeCell ref="O6:Q6"/>
    <mergeCell ref="R6:S6"/>
    <mergeCell ref="T6:U6"/>
    <mergeCell ref="V6:Y6"/>
    <mergeCell ref="A7:B7"/>
    <mergeCell ref="C7:H7"/>
    <mergeCell ref="I7:J7"/>
    <mergeCell ref="K7:N7"/>
    <mergeCell ref="O7:Q7"/>
    <mergeCell ref="R7:S7"/>
    <mergeCell ref="T7:U7"/>
    <mergeCell ref="V7:Y7"/>
    <mergeCell ref="T8:U8"/>
    <mergeCell ref="V8:Y8"/>
    <mergeCell ref="A9:B9"/>
    <mergeCell ref="C9:H9"/>
    <mergeCell ref="I9:J9"/>
    <mergeCell ref="K9:N9"/>
    <mergeCell ref="O9:Q9"/>
    <mergeCell ref="R9:S9"/>
    <mergeCell ref="T9:U9"/>
    <mergeCell ref="V9:Y9"/>
    <mergeCell ref="A8:B8"/>
    <mergeCell ref="C8:H8"/>
    <mergeCell ref="I8:J8"/>
    <mergeCell ref="K8:N8"/>
    <mergeCell ref="O8:Q8"/>
    <mergeCell ref="R8:S8"/>
    <mergeCell ref="T10:U10"/>
    <mergeCell ref="V10:Y10"/>
    <mergeCell ref="A11:B11"/>
    <mergeCell ref="C11:H11"/>
    <mergeCell ref="I11:Y11"/>
    <mergeCell ref="A12:B12"/>
    <mergeCell ref="C12:H12"/>
    <mergeCell ref="I12:J12"/>
    <mergeCell ref="K12:N12"/>
    <mergeCell ref="O12:Q12"/>
    <mergeCell ref="A10:B10"/>
    <mergeCell ref="C10:H10"/>
    <mergeCell ref="I10:J10"/>
    <mergeCell ref="K10:N10"/>
    <mergeCell ref="O10:Q10"/>
    <mergeCell ref="R10:S10"/>
    <mergeCell ref="R12:S12"/>
    <mergeCell ref="T12:U12"/>
    <mergeCell ref="V12:Y12"/>
    <mergeCell ref="A13:B14"/>
    <mergeCell ref="C13:D14"/>
    <mergeCell ref="E13:H13"/>
    <mergeCell ref="I13:J13"/>
    <mergeCell ref="K13:N13"/>
    <mergeCell ref="O13:Q13"/>
    <mergeCell ref="R13:S13"/>
    <mergeCell ref="T13:U13"/>
    <mergeCell ref="V13:Y13"/>
    <mergeCell ref="E14:H14"/>
    <mergeCell ref="I14:J14"/>
    <mergeCell ref="K14:N14"/>
    <mergeCell ref="O14:Q14"/>
    <mergeCell ref="R14:S14"/>
    <mergeCell ref="T14:U14"/>
    <mergeCell ref="V14:Y14"/>
    <mergeCell ref="T15:U15"/>
    <mergeCell ref="V15:Y15"/>
    <mergeCell ref="A16:B16"/>
    <mergeCell ref="C16:H16"/>
    <mergeCell ref="I16:J16"/>
    <mergeCell ref="K16:N16"/>
    <mergeCell ref="O16:Q16"/>
    <mergeCell ref="R16:S16"/>
    <mergeCell ref="T16:U16"/>
    <mergeCell ref="V16:Y16"/>
    <mergeCell ref="A15:B15"/>
    <mergeCell ref="C15:H15"/>
    <mergeCell ref="I15:J15"/>
    <mergeCell ref="K15:N15"/>
    <mergeCell ref="O15:Q15"/>
    <mergeCell ref="R15:S15"/>
    <mergeCell ref="A17:B17"/>
    <mergeCell ref="C17:H17"/>
    <mergeCell ref="I17:Y17"/>
    <mergeCell ref="C18:E20"/>
    <mergeCell ref="F18:H18"/>
    <mergeCell ref="I18:J18"/>
    <mergeCell ref="K18:N18"/>
    <mergeCell ref="O18:Q18"/>
    <mergeCell ref="R18:S18"/>
    <mergeCell ref="T18:U18"/>
    <mergeCell ref="V18:Y18"/>
    <mergeCell ref="F19:H19"/>
    <mergeCell ref="I19:J19"/>
    <mergeCell ref="T19:U19"/>
    <mergeCell ref="V19:Y19"/>
    <mergeCell ref="K20:N20"/>
    <mergeCell ref="O20:Q20"/>
    <mergeCell ref="R20:S20"/>
    <mergeCell ref="T20:U20"/>
    <mergeCell ref="K19:N19"/>
    <mergeCell ref="O19:Q19"/>
    <mergeCell ref="R19:S19"/>
    <mergeCell ref="V20:Y20"/>
    <mergeCell ref="A21:B22"/>
    <mergeCell ref="C21:E22"/>
    <mergeCell ref="F21:H21"/>
    <mergeCell ref="I21:J21"/>
    <mergeCell ref="K21:N21"/>
    <mergeCell ref="O21:Q21"/>
    <mergeCell ref="R21:S21"/>
    <mergeCell ref="T21:U21"/>
    <mergeCell ref="F20:H20"/>
    <mergeCell ref="I20:J20"/>
    <mergeCell ref="A23:B24"/>
    <mergeCell ref="C23:E24"/>
    <mergeCell ref="F23:H23"/>
    <mergeCell ref="I23:J23"/>
    <mergeCell ref="K23:N23"/>
    <mergeCell ref="O23:Q23"/>
    <mergeCell ref="V21:Y21"/>
    <mergeCell ref="F22:H22"/>
    <mergeCell ref="I22:J22"/>
    <mergeCell ref="K22:N22"/>
    <mergeCell ref="O22:Q22"/>
    <mergeCell ref="R22:S22"/>
    <mergeCell ref="T22:U22"/>
    <mergeCell ref="V22:Y22"/>
    <mergeCell ref="R23:S23"/>
    <mergeCell ref="T23:U23"/>
    <mergeCell ref="V23:Y23"/>
    <mergeCell ref="F24:H24"/>
    <mergeCell ref="I24:J24"/>
    <mergeCell ref="K24:N24"/>
    <mergeCell ref="O24:Q24"/>
    <mergeCell ref="R24:S24"/>
    <mergeCell ref="T24:U24"/>
    <mergeCell ref="V24:Y24"/>
    <mergeCell ref="T25:U25"/>
    <mergeCell ref="V25:Y25"/>
    <mergeCell ref="A26:B26"/>
    <mergeCell ref="C26:H26"/>
    <mergeCell ref="I26:J26"/>
    <mergeCell ref="A25:B25"/>
    <mergeCell ref="C25:H25"/>
    <mergeCell ref="I25:J25"/>
    <mergeCell ref="K25:N25"/>
    <mergeCell ref="O25:Q25"/>
    <mergeCell ref="R25:S25"/>
    <mergeCell ref="T26:U26"/>
    <mergeCell ref="V26:Y26"/>
    <mergeCell ref="K26:N26"/>
    <mergeCell ref="O26:Q26"/>
    <mergeCell ref="R26:S26"/>
    <mergeCell ref="A28:B28"/>
    <mergeCell ref="C28:H28"/>
    <mergeCell ref="I28:Y28"/>
    <mergeCell ref="A29:B29"/>
    <mergeCell ref="C29:H29"/>
    <mergeCell ref="I29:J29"/>
    <mergeCell ref="K29:N29"/>
    <mergeCell ref="O29:Q29"/>
    <mergeCell ref="A27:B27"/>
    <mergeCell ref="C27:H27"/>
    <mergeCell ref="I27:J27"/>
    <mergeCell ref="R29:S29"/>
    <mergeCell ref="T29:U29"/>
    <mergeCell ref="V29:Y29"/>
    <mergeCell ref="K27:N27"/>
    <mergeCell ref="O27:Q27"/>
    <mergeCell ref="R27:S27"/>
    <mergeCell ref="T27:U27"/>
    <mergeCell ref="V27:Y27"/>
    <mergeCell ref="A30:B30"/>
    <mergeCell ref="C30:H30"/>
    <mergeCell ref="I30:J30"/>
    <mergeCell ref="K30:N30"/>
    <mergeCell ref="O30:Q30"/>
    <mergeCell ref="R30:S30"/>
    <mergeCell ref="T30:U30"/>
    <mergeCell ref="V30:Y30"/>
    <mergeCell ref="A31:B31"/>
    <mergeCell ref="C31:H31"/>
    <mergeCell ref="I31:J31"/>
    <mergeCell ref="K31:N31"/>
    <mergeCell ref="O31:Q31"/>
    <mergeCell ref="R31:S31"/>
    <mergeCell ref="T31:U31"/>
    <mergeCell ref="V31:Y31"/>
    <mergeCell ref="T32:U32"/>
    <mergeCell ref="V32:Y32"/>
    <mergeCell ref="A33:B33"/>
    <mergeCell ref="C33:H33"/>
    <mergeCell ref="I33:J33"/>
    <mergeCell ref="K33:N33"/>
    <mergeCell ref="O33:Q33"/>
    <mergeCell ref="R33:S33"/>
    <mergeCell ref="T33:U33"/>
    <mergeCell ref="V33:Y33"/>
    <mergeCell ref="A32:B32"/>
    <mergeCell ref="C32:H32"/>
    <mergeCell ref="I32:J32"/>
    <mergeCell ref="K32:N32"/>
    <mergeCell ref="O32:Q32"/>
    <mergeCell ref="R32:S32"/>
    <mergeCell ref="T34:U34"/>
    <mergeCell ref="V34:Y34"/>
    <mergeCell ref="A35:B35"/>
    <mergeCell ref="C35:H35"/>
    <mergeCell ref="I35:J35"/>
    <mergeCell ref="K35:N35"/>
    <mergeCell ref="O35:Q35"/>
    <mergeCell ref="R35:S35"/>
    <mergeCell ref="T35:U35"/>
    <mergeCell ref="V35:Y35"/>
    <mergeCell ref="A34:B34"/>
    <mergeCell ref="C34:H34"/>
    <mergeCell ref="I34:J34"/>
    <mergeCell ref="K34:N34"/>
    <mergeCell ref="O34:Q34"/>
    <mergeCell ref="R34:S34"/>
    <mergeCell ref="T36:U36"/>
    <mergeCell ref="V36:Y36"/>
    <mergeCell ref="A37:B37"/>
    <mergeCell ref="C37:H37"/>
    <mergeCell ref="I37:J37"/>
    <mergeCell ref="K37:N37"/>
    <mergeCell ref="O37:Q37"/>
    <mergeCell ref="R37:S37"/>
    <mergeCell ref="T37:U37"/>
    <mergeCell ref="V37:Y37"/>
    <mergeCell ref="A36:B36"/>
    <mergeCell ref="C36:H36"/>
    <mergeCell ref="I36:J36"/>
    <mergeCell ref="K36:N36"/>
    <mergeCell ref="O36:Q36"/>
    <mergeCell ref="R36:S36"/>
    <mergeCell ref="A38:B38"/>
    <mergeCell ref="C38:H38"/>
    <mergeCell ref="I38:Y38"/>
    <mergeCell ref="A39:B39"/>
    <mergeCell ref="C39:H39"/>
    <mergeCell ref="I39:J39"/>
    <mergeCell ref="K39:N39"/>
    <mergeCell ref="O39:Q39"/>
    <mergeCell ref="R39:S39"/>
    <mergeCell ref="T39:U39"/>
    <mergeCell ref="V39:Y39"/>
    <mergeCell ref="A40:B40"/>
    <mergeCell ref="C40:H40"/>
    <mergeCell ref="I40:J40"/>
    <mergeCell ref="K40:N40"/>
    <mergeCell ref="O40:Q40"/>
    <mergeCell ref="R40:S40"/>
    <mergeCell ref="T40:U40"/>
    <mergeCell ref="V40:Y40"/>
    <mergeCell ref="T41:U41"/>
    <mergeCell ref="V41:Y41"/>
    <mergeCell ref="A42:B42"/>
    <mergeCell ref="C42:H42"/>
    <mergeCell ref="I42:Y42"/>
    <mergeCell ref="A43:B43"/>
    <mergeCell ref="C43:H43"/>
    <mergeCell ref="I43:J43"/>
    <mergeCell ref="K43:N43"/>
    <mergeCell ref="O43:Q43"/>
    <mergeCell ref="A41:B41"/>
    <mergeCell ref="C41:H41"/>
    <mergeCell ref="I41:J41"/>
    <mergeCell ref="K41:N41"/>
    <mergeCell ref="O41:Q41"/>
    <mergeCell ref="R41:S41"/>
    <mergeCell ref="R43:S43"/>
    <mergeCell ref="T43:U43"/>
    <mergeCell ref="V43:Y43"/>
    <mergeCell ref="A44:B44"/>
    <mergeCell ref="C44:H44"/>
    <mergeCell ref="I44:J44"/>
    <mergeCell ref="K44:N44"/>
    <mergeCell ref="O44:Q44"/>
    <mergeCell ref="R44:S44"/>
    <mergeCell ref="T44:U44"/>
    <mergeCell ref="V44:Y44"/>
    <mergeCell ref="A45:B45"/>
    <mergeCell ref="C45:H45"/>
    <mergeCell ref="I45:J45"/>
    <mergeCell ref="K45:N45"/>
    <mergeCell ref="O45:Q45"/>
    <mergeCell ref="R45:S45"/>
    <mergeCell ref="T45:U45"/>
    <mergeCell ref="V45:Y45"/>
    <mergeCell ref="A46:B46"/>
    <mergeCell ref="C46:H46"/>
    <mergeCell ref="I46:Y46"/>
    <mergeCell ref="A47:B47"/>
    <mergeCell ref="C47:H47"/>
    <mergeCell ref="I47:J47"/>
    <mergeCell ref="K47:N47"/>
    <mergeCell ref="O47:Q47"/>
    <mergeCell ref="R47:S47"/>
    <mergeCell ref="T47:U47"/>
    <mergeCell ref="V47:Y47"/>
    <mergeCell ref="A48:B48"/>
    <mergeCell ref="C48:H48"/>
    <mergeCell ref="I48:J48"/>
    <mergeCell ref="K48:N48"/>
    <mergeCell ref="O48:Q48"/>
    <mergeCell ref="R48:S48"/>
    <mergeCell ref="T48:U48"/>
    <mergeCell ref="V48:Y48"/>
    <mergeCell ref="T49:U49"/>
    <mergeCell ref="V49:Y49"/>
    <mergeCell ref="A50:B50"/>
    <mergeCell ref="C50:H50"/>
    <mergeCell ref="I50:J50"/>
    <mergeCell ref="K50:N50"/>
    <mergeCell ref="O50:Q50"/>
    <mergeCell ref="R50:S50"/>
    <mergeCell ref="T50:U50"/>
    <mergeCell ref="V50:Y50"/>
    <mergeCell ref="A49:B49"/>
    <mergeCell ref="C49:H49"/>
    <mergeCell ref="I49:J49"/>
    <mergeCell ref="K49:N49"/>
    <mergeCell ref="O49:Q49"/>
    <mergeCell ref="R49:S49"/>
    <mergeCell ref="T51:U51"/>
    <mergeCell ref="V51:Y51"/>
    <mergeCell ref="A52:B52"/>
    <mergeCell ref="C52:H52"/>
    <mergeCell ref="I52:J52"/>
    <mergeCell ref="K52:N52"/>
    <mergeCell ref="O52:Q52"/>
    <mergeCell ref="R52:S52"/>
    <mergeCell ref="T52:U52"/>
    <mergeCell ref="V52:Y52"/>
    <mergeCell ref="A51:B51"/>
    <mergeCell ref="C51:H51"/>
    <mergeCell ref="I51:J51"/>
    <mergeCell ref="K51:N51"/>
    <mergeCell ref="O51:Q51"/>
    <mergeCell ref="R51:S51"/>
    <mergeCell ref="A53:B53"/>
    <mergeCell ref="C53:H53"/>
    <mergeCell ref="I53:Y53"/>
    <mergeCell ref="A54:B54"/>
    <mergeCell ref="C54:H54"/>
    <mergeCell ref="I54:J54"/>
    <mergeCell ref="K54:N54"/>
    <mergeCell ref="O54:Q54"/>
    <mergeCell ref="R54:S54"/>
    <mergeCell ref="T54:U54"/>
    <mergeCell ref="V54:Y54"/>
    <mergeCell ref="A55:B55"/>
    <mergeCell ref="C55:H55"/>
    <mergeCell ref="I55:J55"/>
    <mergeCell ref="K55:N55"/>
    <mergeCell ref="O55:Q55"/>
    <mergeCell ref="R55:S55"/>
    <mergeCell ref="T55:U55"/>
    <mergeCell ref="V55:Y55"/>
    <mergeCell ref="T56:U56"/>
    <mergeCell ref="V56:Y56"/>
    <mergeCell ref="A57:B57"/>
    <mergeCell ref="C57:H57"/>
    <mergeCell ref="I57:Y57"/>
    <mergeCell ref="A58:B58"/>
    <mergeCell ref="C58:H58"/>
    <mergeCell ref="I58:J58"/>
    <mergeCell ref="K58:N58"/>
    <mergeCell ref="O58:Q58"/>
    <mergeCell ref="A56:B56"/>
    <mergeCell ref="C56:H56"/>
    <mergeCell ref="I56:J56"/>
    <mergeCell ref="K56:N56"/>
    <mergeCell ref="O56:Q56"/>
    <mergeCell ref="R56:S56"/>
    <mergeCell ref="R58:S58"/>
    <mergeCell ref="T58:U58"/>
    <mergeCell ref="V58:Y58"/>
    <mergeCell ref="A59:B59"/>
    <mergeCell ref="C59:H59"/>
    <mergeCell ref="I59:J59"/>
    <mergeCell ref="K59:N59"/>
    <mergeCell ref="O59:Q59"/>
    <mergeCell ref="R59:S59"/>
    <mergeCell ref="T59:U59"/>
    <mergeCell ref="V59:Y59"/>
    <mergeCell ref="A60:B60"/>
    <mergeCell ref="C60:H60"/>
    <mergeCell ref="I60:J60"/>
    <mergeCell ref="K60:N60"/>
    <mergeCell ref="O60:Q60"/>
    <mergeCell ref="R60:S60"/>
    <mergeCell ref="T60:U60"/>
    <mergeCell ref="V60:Y60"/>
    <mergeCell ref="A68:Y68"/>
    <mergeCell ref="A63:Y63"/>
    <mergeCell ref="A64:Y64"/>
    <mergeCell ref="A65:Y65"/>
    <mergeCell ref="A66:Y66"/>
    <mergeCell ref="A67:Y67"/>
    <mergeCell ref="V62:Y62"/>
    <mergeCell ref="A61:B61"/>
    <mergeCell ref="C61:H61"/>
    <mergeCell ref="I61:Y61"/>
    <mergeCell ref="A62:B62"/>
    <mergeCell ref="C62:H62"/>
    <mergeCell ref="I62:J62"/>
    <mergeCell ref="K62:N62"/>
    <mergeCell ref="O62:Q62"/>
    <mergeCell ref="R62:S62"/>
    <mergeCell ref="T62:U62"/>
  </mergeCells>
  <printOptions horizontalCentered="1"/>
  <pageMargins left="0.55118110236220474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Y34"/>
  <sheetViews>
    <sheetView workbookViewId="0">
      <selection sqref="A1:W28"/>
    </sheetView>
  </sheetViews>
  <sheetFormatPr defaultColWidth="9.140625" defaultRowHeight="15.75"/>
  <cols>
    <col min="1" max="3" width="2.42578125" style="14" customWidth="1"/>
    <col min="4" max="5" width="11" style="14" customWidth="1"/>
    <col min="6" max="7" width="4.5703125" style="14" customWidth="1"/>
    <col min="8" max="10" width="3.7109375" style="14" customWidth="1"/>
    <col min="11" max="16" width="3.42578125" style="14" customWidth="1"/>
    <col min="17" max="20" width="5" style="14" customWidth="1"/>
    <col min="21" max="23" width="3" style="14" customWidth="1"/>
    <col min="24" max="24" width="1" style="14" customWidth="1"/>
    <col min="25" max="25" width="5.85546875" style="14" customWidth="1"/>
    <col min="26" max="26" width="2.28515625" style="14" customWidth="1"/>
    <col min="27" max="31" width="9.5703125" style="14" bestFit="1" customWidth="1"/>
    <col min="32" max="16384" width="9.140625" style="14"/>
  </cols>
  <sheetData>
    <row r="1" spans="1:23">
      <c r="R1" s="14" t="s">
        <v>99</v>
      </c>
      <c r="U1" s="14" t="s">
        <v>157</v>
      </c>
    </row>
    <row r="2" spans="1:23" ht="37.5" customHeight="1">
      <c r="A2" s="357" t="s">
        <v>294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</row>
    <row r="3" spans="1:23" ht="16.5" customHeight="1">
      <c r="A3" s="402"/>
      <c r="B3" s="402"/>
      <c r="C3" s="402"/>
      <c r="D3" s="403" t="s">
        <v>109</v>
      </c>
      <c r="E3" s="403"/>
      <c r="F3" s="403"/>
      <c r="G3" s="403"/>
      <c r="H3" s="403"/>
      <c r="I3" s="403"/>
      <c r="J3" s="403"/>
      <c r="K3" s="403" t="s">
        <v>100</v>
      </c>
      <c r="L3" s="403"/>
      <c r="M3" s="403"/>
      <c r="N3" s="403" t="s">
        <v>101</v>
      </c>
      <c r="O3" s="403"/>
      <c r="P3" s="403"/>
      <c r="Q3" s="403" t="s">
        <v>102</v>
      </c>
      <c r="R3" s="403"/>
      <c r="S3" s="403" t="s">
        <v>103</v>
      </c>
      <c r="T3" s="403"/>
      <c r="U3" s="403" t="s">
        <v>104</v>
      </c>
      <c r="V3" s="403"/>
      <c r="W3" s="403"/>
    </row>
    <row r="4" spans="1:23" ht="32.25" customHeight="1">
      <c r="A4" s="404">
        <v>17</v>
      </c>
      <c r="B4" s="404"/>
      <c r="C4" s="404"/>
      <c r="D4" s="408" t="s">
        <v>156</v>
      </c>
      <c r="E4" s="408"/>
      <c r="F4" s="408"/>
      <c r="G4" s="408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</row>
    <row r="5" spans="1:23" ht="30.75" customHeight="1">
      <c r="A5" s="405">
        <v>17.100000000000001</v>
      </c>
      <c r="B5" s="405"/>
      <c r="C5" s="405"/>
      <c r="D5" s="407" t="s">
        <v>227</v>
      </c>
      <c r="E5" s="407"/>
      <c r="F5" s="407"/>
      <c r="G5" s="407"/>
      <c r="H5" s="406" t="s">
        <v>304</v>
      </c>
      <c r="I5" s="406"/>
      <c r="J5" s="406"/>
      <c r="K5" s="360">
        <v>150</v>
      </c>
      <c r="L5" s="360"/>
      <c r="M5" s="360"/>
      <c r="N5" s="360">
        <v>150</v>
      </c>
      <c r="O5" s="360"/>
      <c r="P5" s="360"/>
      <c r="Q5" s="360">
        <v>150</v>
      </c>
      <c r="R5" s="360"/>
      <c r="S5" s="360">
        <v>150</v>
      </c>
      <c r="T5" s="360"/>
      <c r="U5" s="360">
        <v>150</v>
      </c>
      <c r="V5" s="360"/>
      <c r="W5" s="360"/>
    </row>
    <row r="6" spans="1:23" ht="24" customHeight="1">
      <c r="A6" s="385">
        <v>17.2</v>
      </c>
      <c r="B6" s="386"/>
      <c r="C6" s="386"/>
      <c r="D6" s="249" t="s">
        <v>216</v>
      </c>
      <c r="E6" s="389"/>
      <c r="F6" s="379" t="s">
        <v>223</v>
      </c>
      <c r="G6" s="379"/>
      <c r="H6" s="392" t="s">
        <v>226</v>
      </c>
      <c r="I6" s="393"/>
      <c r="J6" s="394"/>
      <c r="K6" s="398">
        <v>88</v>
      </c>
      <c r="L6" s="399"/>
      <c r="M6" s="400"/>
      <c r="N6" s="398">
        <v>62</v>
      </c>
      <c r="O6" s="399"/>
      <c r="P6" s="400"/>
      <c r="Q6" s="398">
        <v>50</v>
      </c>
      <c r="R6" s="400"/>
      <c r="S6" s="398">
        <v>86</v>
      </c>
      <c r="T6" s="400"/>
      <c r="U6" s="398">
        <v>76</v>
      </c>
      <c r="V6" s="399"/>
      <c r="W6" s="400"/>
    </row>
    <row r="7" spans="1:23" ht="24" customHeight="1">
      <c r="A7" s="385"/>
      <c r="B7" s="386"/>
      <c r="C7" s="386"/>
      <c r="D7" s="390"/>
      <c r="E7" s="391"/>
      <c r="F7" s="379" t="s">
        <v>224</v>
      </c>
      <c r="G7" s="379"/>
      <c r="H7" s="395"/>
      <c r="I7" s="396"/>
      <c r="J7" s="397"/>
      <c r="K7" s="382">
        <v>88</v>
      </c>
      <c r="L7" s="380"/>
      <c r="M7" s="381"/>
      <c r="N7" s="382">
        <v>57</v>
      </c>
      <c r="O7" s="380"/>
      <c r="P7" s="381"/>
      <c r="Q7" s="382">
        <v>50</v>
      </c>
      <c r="R7" s="381"/>
      <c r="S7" s="382">
        <v>88</v>
      </c>
      <c r="T7" s="381"/>
      <c r="U7" s="382">
        <v>69</v>
      </c>
      <c r="V7" s="380"/>
      <c r="W7" s="381"/>
    </row>
    <row r="8" spans="1:23" ht="16.5" customHeight="1">
      <c r="A8" s="385"/>
      <c r="B8" s="386"/>
      <c r="C8" s="386"/>
      <c r="D8" s="379" t="s">
        <v>218</v>
      </c>
      <c r="E8" s="379"/>
      <c r="F8" s="379" t="s">
        <v>223</v>
      </c>
      <c r="G8" s="379"/>
      <c r="H8" s="250" t="s">
        <v>225</v>
      </c>
      <c r="I8" s="380"/>
      <c r="J8" s="381"/>
      <c r="K8" s="382" t="s">
        <v>174</v>
      </c>
      <c r="L8" s="380"/>
      <c r="M8" s="381"/>
      <c r="N8" s="382">
        <v>181</v>
      </c>
      <c r="O8" s="380"/>
      <c r="P8" s="381"/>
      <c r="Q8" s="382">
        <v>270</v>
      </c>
      <c r="R8" s="381"/>
      <c r="S8" s="382">
        <v>262</v>
      </c>
      <c r="T8" s="381"/>
      <c r="U8" s="382">
        <v>348</v>
      </c>
      <c r="V8" s="380"/>
      <c r="W8" s="381"/>
    </row>
    <row r="9" spans="1:23" ht="16.5" customHeight="1">
      <c r="A9" s="385"/>
      <c r="B9" s="386"/>
      <c r="C9" s="386"/>
      <c r="D9" s="379"/>
      <c r="E9" s="379"/>
      <c r="F9" s="379" t="s">
        <v>224</v>
      </c>
      <c r="G9" s="379"/>
      <c r="H9" s="377"/>
      <c r="I9" s="377"/>
      <c r="J9" s="378"/>
      <c r="K9" s="382" t="s">
        <v>174</v>
      </c>
      <c r="L9" s="380"/>
      <c r="M9" s="381"/>
      <c r="N9" s="382">
        <v>183</v>
      </c>
      <c r="O9" s="380"/>
      <c r="P9" s="381"/>
      <c r="Q9" s="382">
        <v>204</v>
      </c>
      <c r="R9" s="381"/>
      <c r="S9" s="382">
        <v>229</v>
      </c>
      <c r="T9" s="381"/>
      <c r="U9" s="382">
        <v>247</v>
      </c>
      <c r="V9" s="380"/>
      <c r="W9" s="381"/>
    </row>
    <row r="10" spans="1:23" ht="19.5" customHeight="1">
      <c r="A10" s="385"/>
      <c r="B10" s="386"/>
      <c r="C10" s="386"/>
      <c r="D10" s="379" t="s">
        <v>217</v>
      </c>
      <c r="E10" s="379"/>
      <c r="F10" s="379" t="s">
        <v>223</v>
      </c>
      <c r="G10" s="379"/>
      <c r="H10" s="250" t="s">
        <v>225</v>
      </c>
      <c r="I10" s="380"/>
      <c r="J10" s="381"/>
      <c r="K10" s="382" t="s">
        <v>174</v>
      </c>
      <c r="L10" s="380"/>
      <c r="M10" s="381"/>
      <c r="N10" s="382">
        <v>131</v>
      </c>
      <c r="O10" s="380"/>
      <c r="P10" s="381"/>
      <c r="Q10" s="382">
        <v>268</v>
      </c>
      <c r="R10" s="381"/>
      <c r="S10" s="382">
        <v>264</v>
      </c>
      <c r="T10" s="381"/>
      <c r="U10" s="382">
        <v>325</v>
      </c>
      <c r="V10" s="380"/>
      <c r="W10" s="381"/>
    </row>
    <row r="11" spans="1:23" ht="19.5" customHeight="1">
      <c r="A11" s="387"/>
      <c r="B11" s="388"/>
      <c r="C11" s="388"/>
      <c r="D11" s="379"/>
      <c r="E11" s="379"/>
      <c r="F11" s="379" t="s">
        <v>224</v>
      </c>
      <c r="G11" s="379"/>
      <c r="H11" s="377"/>
      <c r="I11" s="377"/>
      <c r="J11" s="378"/>
      <c r="K11" s="382" t="s">
        <v>174</v>
      </c>
      <c r="L11" s="380"/>
      <c r="M11" s="381"/>
      <c r="N11" s="382">
        <v>130</v>
      </c>
      <c r="O11" s="380"/>
      <c r="P11" s="381"/>
      <c r="Q11" s="382">
        <v>210</v>
      </c>
      <c r="R11" s="381"/>
      <c r="S11" s="382">
        <v>228</v>
      </c>
      <c r="T11" s="381"/>
      <c r="U11" s="382">
        <v>232</v>
      </c>
      <c r="V11" s="380"/>
      <c r="W11" s="381"/>
    </row>
    <row r="12" spans="1:23" ht="32.25" customHeight="1">
      <c r="A12" s="222">
        <v>19</v>
      </c>
      <c r="B12" s="384"/>
      <c r="C12" s="223"/>
      <c r="D12" s="231" t="s">
        <v>310</v>
      </c>
      <c r="E12" s="225"/>
      <c r="F12" s="225"/>
      <c r="G12" s="232"/>
      <c r="H12" s="278" t="s">
        <v>158</v>
      </c>
      <c r="I12" s="279"/>
      <c r="J12" s="279"/>
      <c r="K12" s="383">
        <v>198234</v>
      </c>
      <c r="L12" s="383"/>
      <c r="M12" s="383"/>
      <c r="N12" s="383">
        <v>264312.66000000003</v>
      </c>
      <c r="O12" s="383"/>
      <c r="P12" s="383"/>
      <c r="Q12" s="383">
        <v>220418</v>
      </c>
      <c r="R12" s="383"/>
      <c r="S12" s="383">
        <v>198818.45</v>
      </c>
      <c r="T12" s="383"/>
      <c r="U12" s="383">
        <v>226682</v>
      </c>
      <c r="V12" s="383"/>
      <c r="W12" s="383"/>
    </row>
    <row r="13" spans="1:23" ht="47.25" customHeight="1">
      <c r="A13" s="229">
        <v>19.100000000000001</v>
      </c>
      <c r="B13" s="375"/>
      <c r="C13" s="230"/>
      <c r="D13" s="231" t="s">
        <v>209</v>
      </c>
      <c r="E13" s="225"/>
      <c r="F13" s="225"/>
      <c r="G13" s="232"/>
      <c r="H13" s="278" t="s">
        <v>131</v>
      </c>
      <c r="I13" s="279"/>
      <c r="J13" s="279"/>
      <c r="K13" s="374">
        <v>75.349999999999994</v>
      </c>
      <c r="L13" s="374"/>
      <c r="M13" s="374"/>
      <c r="N13" s="374">
        <v>79.434711905211046</v>
      </c>
      <c r="O13" s="374"/>
      <c r="P13" s="374"/>
      <c r="Q13" s="374">
        <v>86.527416091244817</v>
      </c>
      <c r="R13" s="374"/>
      <c r="S13" s="374">
        <v>80.398147153848157</v>
      </c>
      <c r="T13" s="374"/>
      <c r="U13" s="374">
        <v>79.8832726021475</v>
      </c>
      <c r="V13" s="374"/>
      <c r="W13" s="374"/>
    </row>
    <row r="14" spans="1:23" ht="22.5" customHeight="1">
      <c r="A14" s="229">
        <v>19.2</v>
      </c>
      <c r="B14" s="375"/>
      <c r="C14" s="230"/>
      <c r="D14" s="224" t="s">
        <v>159</v>
      </c>
      <c r="E14" s="225"/>
      <c r="F14" s="225"/>
      <c r="G14" s="232"/>
      <c r="H14" s="278" t="s">
        <v>131</v>
      </c>
      <c r="I14" s="279"/>
      <c r="J14" s="279"/>
      <c r="K14" s="374" t="s">
        <v>210</v>
      </c>
      <c r="L14" s="374"/>
      <c r="M14" s="374"/>
      <c r="N14" s="374" t="s">
        <v>210</v>
      </c>
      <c r="O14" s="374"/>
      <c r="P14" s="374"/>
      <c r="Q14" s="374" t="s">
        <v>210</v>
      </c>
      <c r="R14" s="374"/>
      <c r="S14" s="374" t="s">
        <v>210</v>
      </c>
      <c r="T14" s="374"/>
      <c r="U14" s="374" t="s">
        <v>210</v>
      </c>
      <c r="V14" s="374"/>
      <c r="W14" s="374"/>
    </row>
    <row r="15" spans="1:23" ht="33" customHeight="1">
      <c r="A15" s="229">
        <v>19.3</v>
      </c>
      <c r="B15" s="375"/>
      <c r="C15" s="230"/>
      <c r="D15" s="231" t="s">
        <v>213</v>
      </c>
      <c r="E15" s="225"/>
      <c r="F15" s="225"/>
      <c r="G15" s="232"/>
      <c r="H15" s="278" t="s">
        <v>131</v>
      </c>
      <c r="I15" s="279"/>
      <c r="J15" s="280"/>
      <c r="K15" s="376">
        <f>100-K13</f>
        <v>24.650000000000006</v>
      </c>
      <c r="L15" s="377"/>
      <c r="M15" s="378"/>
      <c r="N15" s="376">
        <f>100-N13</f>
        <v>20.565288094788954</v>
      </c>
      <c r="O15" s="377"/>
      <c r="P15" s="378"/>
      <c r="Q15" s="376">
        <f>100-Q13</f>
        <v>13.472583908755183</v>
      </c>
      <c r="R15" s="378"/>
      <c r="S15" s="376">
        <f>100-S13</f>
        <v>19.601852846151843</v>
      </c>
      <c r="T15" s="378"/>
      <c r="U15" s="376">
        <f>100-U13</f>
        <v>20.1167273978525</v>
      </c>
      <c r="V15" s="377"/>
      <c r="W15" s="378"/>
    </row>
    <row r="16" spans="1:23" ht="37.5" customHeight="1">
      <c r="A16" s="229">
        <v>19.399999999999999</v>
      </c>
      <c r="B16" s="375"/>
      <c r="C16" s="230"/>
      <c r="D16" s="224" t="s">
        <v>160</v>
      </c>
      <c r="E16" s="225"/>
      <c r="F16" s="225"/>
      <c r="G16" s="232"/>
      <c r="H16" s="278" t="s">
        <v>131</v>
      </c>
      <c r="I16" s="279"/>
      <c r="J16" s="280"/>
      <c r="K16" s="374" t="s">
        <v>210</v>
      </c>
      <c r="L16" s="374"/>
      <c r="M16" s="374"/>
      <c r="N16" s="374" t="s">
        <v>210</v>
      </c>
      <c r="O16" s="374"/>
      <c r="P16" s="374"/>
      <c r="Q16" s="374" t="s">
        <v>210</v>
      </c>
      <c r="R16" s="374"/>
      <c r="S16" s="374" t="s">
        <v>210</v>
      </c>
      <c r="T16" s="374"/>
      <c r="U16" s="374" t="s">
        <v>210</v>
      </c>
      <c r="V16" s="374"/>
      <c r="W16" s="374"/>
    </row>
    <row r="17" spans="1:25" ht="33" customHeight="1">
      <c r="A17" s="229">
        <v>19.5</v>
      </c>
      <c r="B17" s="375"/>
      <c r="C17" s="230"/>
      <c r="D17" s="231" t="s">
        <v>187</v>
      </c>
      <c r="E17" s="225"/>
      <c r="F17" s="225"/>
      <c r="G17" s="232"/>
      <c r="H17" s="278" t="s">
        <v>161</v>
      </c>
      <c r="I17" s="279"/>
      <c r="J17" s="280"/>
      <c r="K17" s="374" t="s">
        <v>210</v>
      </c>
      <c r="L17" s="374"/>
      <c r="M17" s="374"/>
      <c r="N17" s="374" t="s">
        <v>210</v>
      </c>
      <c r="O17" s="374"/>
      <c r="P17" s="374"/>
      <c r="Q17" s="374" t="s">
        <v>210</v>
      </c>
      <c r="R17" s="374"/>
      <c r="S17" s="374" t="s">
        <v>210</v>
      </c>
      <c r="T17" s="374"/>
      <c r="U17" s="374" t="s">
        <v>210</v>
      </c>
      <c r="V17" s="374"/>
      <c r="W17" s="374"/>
    </row>
    <row r="18" spans="1:25" ht="33.6" customHeight="1">
      <c r="A18" s="273">
        <v>20</v>
      </c>
      <c r="B18" s="364"/>
      <c r="C18" s="274"/>
      <c r="D18" s="297" t="s">
        <v>162</v>
      </c>
      <c r="E18" s="329"/>
      <c r="F18" s="329"/>
      <c r="G18" s="298"/>
      <c r="H18" s="240" t="s">
        <v>163</v>
      </c>
      <c r="I18" s="265"/>
      <c r="J18" s="241"/>
      <c r="K18" s="240">
        <v>275.47000000000003</v>
      </c>
      <c r="L18" s="265"/>
      <c r="M18" s="241"/>
      <c r="N18" s="240">
        <v>591.02</v>
      </c>
      <c r="O18" s="265"/>
      <c r="P18" s="241"/>
      <c r="Q18" s="366">
        <v>711.8</v>
      </c>
      <c r="R18" s="367"/>
      <c r="S18" s="366">
        <v>615.03</v>
      </c>
      <c r="T18" s="367"/>
      <c r="U18" s="366">
        <v>1199.46</v>
      </c>
      <c r="V18" s="368"/>
      <c r="W18" s="367"/>
    </row>
    <row r="19" spans="1:25" ht="22.5" customHeight="1">
      <c r="A19" s="273">
        <v>21</v>
      </c>
      <c r="B19" s="364"/>
      <c r="C19" s="274"/>
      <c r="D19" s="237" t="s">
        <v>164</v>
      </c>
      <c r="E19" s="238"/>
      <c r="F19" s="238"/>
      <c r="G19" s="239"/>
      <c r="H19" s="240" t="s">
        <v>165</v>
      </c>
      <c r="I19" s="265"/>
      <c r="J19" s="241"/>
      <c r="K19" s="240">
        <v>382.33</v>
      </c>
      <c r="L19" s="265"/>
      <c r="M19" s="241"/>
      <c r="N19" s="266">
        <v>596.34500000000003</v>
      </c>
      <c r="O19" s="267"/>
      <c r="P19" s="268"/>
      <c r="Q19" s="366">
        <v>1126.81</v>
      </c>
      <c r="R19" s="367"/>
      <c r="S19" s="366">
        <v>1669.11</v>
      </c>
      <c r="T19" s="367"/>
      <c r="U19" s="369">
        <v>2109.1550000000002</v>
      </c>
      <c r="V19" s="370"/>
      <c r="W19" s="371"/>
    </row>
    <row r="20" spans="1:25" ht="31.5" customHeight="1">
      <c r="A20" s="273">
        <v>22</v>
      </c>
      <c r="B20" s="364"/>
      <c r="C20" s="274"/>
      <c r="D20" s="345" t="s">
        <v>311</v>
      </c>
      <c r="E20" s="372"/>
      <c r="F20" s="372"/>
      <c r="G20" s="373"/>
      <c r="H20" s="293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5"/>
    </row>
    <row r="21" spans="1:25" ht="18" customHeight="1">
      <c r="A21" s="254">
        <v>22.1</v>
      </c>
      <c r="B21" s="365"/>
      <c r="C21" s="255"/>
      <c r="D21" s="237" t="s">
        <v>166</v>
      </c>
      <c r="E21" s="238"/>
      <c r="F21" s="238"/>
      <c r="G21" s="239"/>
      <c r="H21" s="240" t="s">
        <v>208</v>
      </c>
      <c r="I21" s="265"/>
      <c r="J21" s="241"/>
      <c r="K21" s="360">
        <v>219</v>
      </c>
      <c r="L21" s="360"/>
      <c r="M21" s="360"/>
      <c r="N21" s="360">
        <v>194</v>
      </c>
      <c r="O21" s="360"/>
      <c r="P21" s="360"/>
      <c r="Q21" s="360">
        <v>190</v>
      </c>
      <c r="R21" s="360"/>
      <c r="S21" s="360">
        <v>180</v>
      </c>
      <c r="T21" s="360"/>
      <c r="U21" s="360">
        <v>181</v>
      </c>
      <c r="V21" s="360"/>
      <c r="W21" s="360"/>
    </row>
    <row r="22" spans="1:25" ht="18" customHeight="1">
      <c r="A22" s="254">
        <v>22.2</v>
      </c>
      <c r="B22" s="365"/>
      <c r="C22" s="255"/>
      <c r="D22" s="237" t="s">
        <v>167</v>
      </c>
      <c r="E22" s="238"/>
      <c r="F22" s="238"/>
      <c r="G22" s="239"/>
      <c r="H22" s="240" t="s">
        <v>208</v>
      </c>
      <c r="I22" s="265"/>
      <c r="J22" s="241"/>
      <c r="K22" s="360">
        <v>43</v>
      </c>
      <c r="L22" s="360"/>
      <c r="M22" s="360"/>
      <c r="N22" s="360">
        <v>38</v>
      </c>
      <c r="O22" s="360"/>
      <c r="P22" s="360"/>
      <c r="Q22" s="360">
        <v>57</v>
      </c>
      <c r="R22" s="360"/>
      <c r="S22" s="360">
        <v>80</v>
      </c>
      <c r="T22" s="360"/>
      <c r="U22" s="360">
        <v>79</v>
      </c>
      <c r="V22" s="360"/>
      <c r="W22" s="360"/>
    </row>
    <row r="23" spans="1:25" ht="18" customHeight="1">
      <c r="A23" s="254">
        <v>22.3</v>
      </c>
      <c r="B23" s="365"/>
      <c r="C23" s="255"/>
      <c r="D23" s="237" t="s">
        <v>168</v>
      </c>
      <c r="E23" s="238"/>
      <c r="F23" s="238"/>
      <c r="G23" s="239"/>
      <c r="H23" s="240" t="s">
        <v>174</v>
      </c>
      <c r="I23" s="265"/>
      <c r="J23" s="241"/>
      <c r="K23" s="259">
        <v>41</v>
      </c>
      <c r="L23" s="260"/>
      <c r="M23" s="261"/>
      <c r="N23" s="259">
        <v>28</v>
      </c>
      <c r="O23" s="260"/>
      <c r="P23" s="261"/>
      <c r="Q23" s="361">
        <v>33</v>
      </c>
      <c r="R23" s="362"/>
      <c r="S23" s="361">
        <v>26</v>
      </c>
      <c r="T23" s="362"/>
      <c r="U23" s="361">
        <v>26</v>
      </c>
      <c r="V23" s="363"/>
      <c r="W23" s="362"/>
    </row>
    <row r="24" spans="1:25" ht="18" customHeight="1">
      <c r="A24" s="273">
        <v>23</v>
      </c>
      <c r="B24" s="364"/>
      <c r="C24" s="274"/>
      <c r="D24" s="237" t="s">
        <v>169</v>
      </c>
      <c r="E24" s="238"/>
      <c r="F24" s="238"/>
      <c r="G24" s="239"/>
      <c r="H24" s="240" t="s">
        <v>170</v>
      </c>
      <c r="I24" s="265"/>
      <c r="J24" s="241"/>
      <c r="K24" s="240">
        <f>(K21+K22+K23)/250</f>
        <v>1.212</v>
      </c>
      <c r="L24" s="265"/>
      <c r="M24" s="241"/>
      <c r="N24" s="240">
        <f>(N21+N22+N23)/250</f>
        <v>1.04</v>
      </c>
      <c r="O24" s="265"/>
      <c r="P24" s="241"/>
      <c r="Q24" s="240">
        <f>SUM(Q21:R23)/250</f>
        <v>1.1200000000000001</v>
      </c>
      <c r="R24" s="241"/>
      <c r="S24" s="240">
        <f>SUM(S21:T23)/250</f>
        <v>1.1439999999999999</v>
      </c>
      <c r="T24" s="241"/>
      <c r="U24" s="240">
        <v>1.1439999999999999</v>
      </c>
      <c r="V24" s="265"/>
      <c r="W24" s="241"/>
    </row>
    <row r="25" spans="1:25">
      <c r="A25" s="18" t="s">
        <v>242</v>
      </c>
    </row>
    <row r="26" spans="1:25">
      <c r="A26" s="18"/>
      <c r="B26" s="14" t="s">
        <v>243</v>
      </c>
    </row>
    <row r="27" spans="1:25">
      <c r="A27" s="14" t="s">
        <v>171</v>
      </c>
    </row>
    <row r="28" spans="1:25" ht="32.25" customHeight="1">
      <c r="A28" s="401" t="s">
        <v>312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27"/>
      <c r="Y28" s="27"/>
    </row>
    <row r="29" spans="1:25" ht="33.75" customHeigh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pans="1:25" ht="33.7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pans="1:25" ht="33.7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pans="1:25" ht="24.75" customHeigh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pans="1:25" ht="33.7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33.7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</sheetData>
  <mergeCells count="169">
    <mergeCell ref="A2:W2"/>
    <mergeCell ref="A28:W28"/>
    <mergeCell ref="A3:C3"/>
    <mergeCell ref="K3:M3"/>
    <mergeCell ref="N3:P3"/>
    <mergeCell ref="Q3:R3"/>
    <mergeCell ref="S3:T3"/>
    <mergeCell ref="U3:W3"/>
    <mergeCell ref="H3:J3"/>
    <mergeCell ref="D3:G3"/>
    <mergeCell ref="A4:C4"/>
    <mergeCell ref="A5:C5"/>
    <mergeCell ref="H5:J5"/>
    <mergeCell ref="D5:G5"/>
    <mergeCell ref="D4:G4"/>
    <mergeCell ref="K5:M5"/>
    <mergeCell ref="N5:P5"/>
    <mergeCell ref="Q5:R5"/>
    <mergeCell ref="S5:T5"/>
    <mergeCell ref="U5:W5"/>
    <mergeCell ref="H4:W4"/>
    <mergeCell ref="F7:G7"/>
    <mergeCell ref="K7:M7"/>
    <mergeCell ref="N7:P7"/>
    <mergeCell ref="Q7:R7"/>
    <mergeCell ref="S7:T7"/>
    <mergeCell ref="U7:W7"/>
    <mergeCell ref="A6:C11"/>
    <mergeCell ref="D6:E7"/>
    <mergeCell ref="F6:G6"/>
    <mergeCell ref="H6:J7"/>
    <mergeCell ref="K6:M6"/>
    <mergeCell ref="N6:P6"/>
    <mergeCell ref="Q6:R6"/>
    <mergeCell ref="S6:T6"/>
    <mergeCell ref="U6:W6"/>
    <mergeCell ref="S8:T8"/>
    <mergeCell ref="U8:W8"/>
    <mergeCell ref="F9:G9"/>
    <mergeCell ref="K9:M9"/>
    <mergeCell ref="N9:P9"/>
    <mergeCell ref="Q9:R9"/>
    <mergeCell ref="S9:T9"/>
    <mergeCell ref="U9:W9"/>
    <mergeCell ref="D8:E9"/>
    <mergeCell ref="F8:G8"/>
    <mergeCell ref="H8:J9"/>
    <mergeCell ref="K8:M8"/>
    <mergeCell ref="N8:P8"/>
    <mergeCell ref="Q8:R8"/>
    <mergeCell ref="S10:T10"/>
    <mergeCell ref="U10:W10"/>
    <mergeCell ref="F11:G11"/>
    <mergeCell ref="K11:M11"/>
    <mergeCell ref="N11:P11"/>
    <mergeCell ref="Q11:R11"/>
    <mergeCell ref="S11:T11"/>
    <mergeCell ref="U11:W11"/>
    <mergeCell ref="D10:E11"/>
    <mergeCell ref="F10:G10"/>
    <mergeCell ref="H10:J11"/>
    <mergeCell ref="K10:M10"/>
    <mergeCell ref="N10:P10"/>
    <mergeCell ref="Q10:R10"/>
    <mergeCell ref="S12:T12"/>
    <mergeCell ref="U12:W12"/>
    <mergeCell ref="A13:C13"/>
    <mergeCell ref="D13:G13"/>
    <mergeCell ref="H13:J13"/>
    <mergeCell ref="K13:M13"/>
    <mergeCell ref="N13:P13"/>
    <mergeCell ref="Q13:R13"/>
    <mergeCell ref="S13:T13"/>
    <mergeCell ref="U13:W13"/>
    <mergeCell ref="A12:C12"/>
    <mergeCell ref="D12:G12"/>
    <mergeCell ref="H12:J12"/>
    <mergeCell ref="K12:M12"/>
    <mergeCell ref="N12:P12"/>
    <mergeCell ref="Q12:R12"/>
    <mergeCell ref="S14:T14"/>
    <mergeCell ref="U14:W14"/>
    <mergeCell ref="A15:C15"/>
    <mergeCell ref="D15:G15"/>
    <mergeCell ref="H15:J15"/>
    <mergeCell ref="K15:M15"/>
    <mergeCell ref="N15:P15"/>
    <mergeCell ref="Q15:R15"/>
    <mergeCell ref="S15:T15"/>
    <mergeCell ref="U15:W15"/>
    <mergeCell ref="A14:C14"/>
    <mergeCell ref="D14:G14"/>
    <mergeCell ref="H14:J14"/>
    <mergeCell ref="K14:M14"/>
    <mergeCell ref="N14:P14"/>
    <mergeCell ref="Q14:R14"/>
    <mergeCell ref="S16:T16"/>
    <mergeCell ref="U16:W16"/>
    <mergeCell ref="A17:C17"/>
    <mergeCell ref="D17:G17"/>
    <mergeCell ref="H17:J17"/>
    <mergeCell ref="K17:M17"/>
    <mergeCell ref="N17:P17"/>
    <mergeCell ref="Q17:R17"/>
    <mergeCell ref="S17:T17"/>
    <mergeCell ref="U17:W17"/>
    <mergeCell ref="A16:C16"/>
    <mergeCell ref="D16:G16"/>
    <mergeCell ref="H16:J16"/>
    <mergeCell ref="K16:M16"/>
    <mergeCell ref="N16:P16"/>
    <mergeCell ref="Q16:R16"/>
    <mergeCell ref="D22:G22"/>
    <mergeCell ref="H22:J22"/>
    <mergeCell ref="K22:M22"/>
    <mergeCell ref="N22:P22"/>
    <mergeCell ref="Q22:R22"/>
    <mergeCell ref="S22:T22"/>
    <mergeCell ref="S18:T18"/>
    <mergeCell ref="U18:W18"/>
    <mergeCell ref="A19:C19"/>
    <mergeCell ref="D19:G19"/>
    <mergeCell ref="H19:J19"/>
    <mergeCell ref="K19:M19"/>
    <mergeCell ref="N19:P19"/>
    <mergeCell ref="Q19:R19"/>
    <mergeCell ref="S19:T19"/>
    <mergeCell ref="U19:W19"/>
    <mergeCell ref="A18:C18"/>
    <mergeCell ref="D18:G18"/>
    <mergeCell ref="H18:J18"/>
    <mergeCell ref="K18:M18"/>
    <mergeCell ref="N18:P18"/>
    <mergeCell ref="Q18:R18"/>
    <mergeCell ref="A20:C20"/>
    <mergeCell ref="D20:G20"/>
    <mergeCell ref="H20:W20"/>
    <mergeCell ref="A21:C21"/>
    <mergeCell ref="D21:G21"/>
    <mergeCell ref="H21:J21"/>
    <mergeCell ref="K21:M21"/>
    <mergeCell ref="N21:P21"/>
    <mergeCell ref="Q21:R21"/>
    <mergeCell ref="S21:T21"/>
    <mergeCell ref="U21:W21"/>
    <mergeCell ref="U22:W22"/>
    <mergeCell ref="A34:Y34"/>
    <mergeCell ref="A29:Y29"/>
    <mergeCell ref="A30:Y30"/>
    <mergeCell ref="A31:Y31"/>
    <mergeCell ref="A32:Y32"/>
    <mergeCell ref="A33:Y33"/>
    <mergeCell ref="S23:T23"/>
    <mergeCell ref="U23:W23"/>
    <mergeCell ref="A24:C24"/>
    <mergeCell ref="D24:G24"/>
    <mergeCell ref="H24:J24"/>
    <mergeCell ref="K24:M24"/>
    <mergeCell ref="N24:P24"/>
    <mergeCell ref="Q24:R24"/>
    <mergeCell ref="S24:T24"/>
    <mergeCell ref="U24:W24"/>
    <mergeCell ref="A23:C23"/>
    <mergeCell ref="D23:G23"/>
    <mergeCell ref="H23:J23"/>
    <mergeCell ref="K23:M23"/>
    <mergeCell ref="N23:P23"/>
    <mergeCell ref="Q23:R23"/>
    <mergeCell ref="A22:C22"/>
  </mergeCells>
  <printOptions horizontalCentered="1"/>
  <pageMargins left="0.27559055118110237" right="0.23622047244094491" top="0.47244094488188981" bottom="0.74803149606299213" header="0.31496062992125984" footer="0.31496062992125984"/>
  <pageSetup paperSize="9" scale="95" fitToWidth="4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N14"/>
  <sheetViews>
    <sheetView workbookViewId="0">
      <selection activeCell="A5" sqref="A5:N6"/>
    </sheetView>
  </sheetViews>
  <sheetFormatPr defaultColWidth="9.140625" defaultRowHeight="15.75"/>
  <cols>
    <col min="1" max="1" width="11.140625" style="3" customWidth="1"/>
    <col min="2" max="2" width="14.28515625" style="3" customWidth="1"/>
    <col min="3" max="3" width="15.140625" style="3" customWidth="1"/>
    <col min="4" max="4" width="13" style="3" customWidth="1"/>
    <col min="5" max="6" width="11.140625" style="3" customWidth="1"/>
    <col min="7" max="7" width="12.28515625" style="3" customWidth="1"/>
    <col min="8" max="10" width="11.140625" style="3" customWidth="1"/>
    <col min="11" max="11" width="12" style="3" customWidth="1"/>
    <col min="12" max="13" width="11.140625" style="3" customWidth="1"/>
    <col min="14" max="14" width="13.85546875" style="3" customWidth="1"/>
    <col min="15" max="15" width="2.28515625" style="3" customWidth="1"/>
    <col min="16" max="16384" width="9.140625" style="3"/>
  </cols>
  <sheetData>
    <row r="1" spans="1:14">
      <c r="M1" s="3" t="s">
        <v>14</v>
      </c>
    </row>
    <row r="2" spans="1:14">
      <c r="A2" s="3" t="s">
        <v>15</v>
      </c>
    </row>
    <row r="3" spans="1:14">
      <c r="A3" s="3" t="s">
        <v>16</v>
      </c>
    </row>
    <row r="4" spans="1:14">
      <c r="A4" s="3" t="s">
        <v>17</v>
      </c>
    </row>
    <row r="5" spans="1:14" ht="46.5" customHeight="1">
      <c r="A5" s="410" t="s">
        <v>18</v>
      </c>
      <c r="B5" s="412" t="s">
        <v>30</v>
      </c>
      <c r="C5" s="412" t="s">
        <v>31</v>
      </c>
      <c r="D5" s="412" t="s">
        <v>32</v>
      </c>
      <c r="E5" s="413" t="s">
        <v>19</v>
      </c>
      <c r="F5" s="416"/>
      <c r="G5" s="416"/>
      <c r="H5" s="416"/>
      <c r="I5" s="416"/>
      <c r="J5" s="414"/>
      <c r="K5" s="412" t="s">
        <v>33</v>
      </c>
      <c r="L5" s="410" t="s">
        <v>20</v>
      </c>
      <c r="M5" s="412" t="s">
        <v>35</v>
      </c>
      <c r="N5" s="412" t="s">
        <v>29</v>
      </c>
    </row>
    <row r="6" spans="1:14" ht="120.75" customHeight="1">
      <c r="A6" s="411"/>
      <c r="B6" s="411"/>
      <c r="C6" s="411"/>
      <c r="D6" s="411"/>
      <c r="E6" s="413" t="s">
        <v>21</v>
      </c>
      <c r="F6" s="414"/>
      <c r="G6" s="413" t="s">
        <v>22</v>
      </c>
      <c r="H6" s="414"/>
      <c r="I6" s="415" t="s">
        <v>34</v>
      </c>
      <c r="J6" s="414"/>
      <c r="K6" s="411"/>
      <c r="L6" s="411"/>
      <c r="M6" s="411"/>
      <c r="N6" s="411"/>
    </row>
    <row r="7" spans="1:14">
      <c r="A7" s="4"/>
      <c r="B7" s="4"/>
      <c r="C7" s="4"/>
      <c r="D7" s="4"/>
      <c r="E7" s="173"/>
      <c r="F7" s="175"/>
      <c r="G7" s="173"/>
      <c r="H7" s="175"/>
      <c r="I7" s="173"/>
      <c r="J7" s="175"/>
      <c r="K7" s="4"/>
      <c r="L7" s="4"/>
      <c r="M7" s="4"/>
      <c r="N7" s="4"/>
    </row>
    <row r="8" spans="1:14" ht="34.5">
      <c r="A8" s="4"/>
      <c r="B8" s="4"/>
      <c r="C8" s="4"/>
      <c r="D8" s="4"/>
      <c r="E8" s="7" t="s">
        <v>49</v>
      </c>
      <c r="F8" s="9" t="s">
        <v>51</v>
      </c>
      <c r="G8" s="8" t="s">
        <v>48</v>
      </c>
      <c r="H8" s="9" t="s">
        <v>50</v>
      </c>
      <c r="I8" s="7" t="s">
        <v>48</v>
      </c>
      <c r="J8" s="9" t="s">
        <v>50</v>
      </c>
      <c r="K8" s="4"/>
      <c r="L8" s="4"/>
      <c r="M8" s="4"/>
      <c r="N8" s="4"/>
    </row>
    <row r="9" spans="1:14" ht="34.5">
      <c r="A9" s="4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34.5">
      <c r="A10" s="4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34.5">
      <c r="A11" s="4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34.5">
      <c r="A12" s="4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34.5">
      <c r="A13" s="4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28</v>
      </c>
    </row>
  </sheetData>
  <mergeCells count="15">
    <mergeCell ref="N5:N6"/>
    <mergeCell ref="E6:F6"/>
    <mergeCell ref="G6:H6"/>
    <mergeCell ref="I6:J6"/>
    <mergeCell ref="A5:A6"/>
    <mergeCell ref="B5:B6"/>
    <mergeCell ref="C5:C6"/>
    <mergeCell ref="D5:D6"/>
    <mergeCell ref="E5:J5"/>
    <mergeCell ref="K5:K6"/>
    <mergeCell ref="E7:F7"/>
    <mergeCell ref="G7:H7"/>
    <mergeCell ref="I7:J7"/>
    <mergeCell ref="L5:L6"/>
    <mergeCell ref="M5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K57"/>
  <sheetViews>
    <sheetView topLeftCell="A43" workbookViewId="0">
      <selection activeCell="A3" sqref="A3:K7"/>
    </sheetView>
  </sheetViews>
  <sheetFormatPr defaultColWidth="9.140625" defaultRowHeight="15.75"/>
  <cols>
    <col min="1" max="1" width="8" style="3" customWidth="1"/>
    <col min="2" max="2" width="33.7109375" style="3" customWidth="1"/>
    <col min="3" max="3" width="7" style="3" customWidth="1"/>
    <col min="4" max="4" width="11.42578125" style="3" customWidth="1"/>
    <col min="5" max="5" width="5.5703125" style="3" customWidth="1"/>
    <col min="6" max="6" width="6.140625" style="3" customWidth="1"/>
    <col min="7" max="7" width="10.140625" style="3" customWidth="1"/>
    <col min="8" max="8" width="7.42578125" style="3" customWidth="1"/>
    <col min="9" max="9" width="4" style="3" customWidth="1"/>
    <col min="10" max="10" width="8.140625" style="3" customWidth="1"/>
    <col min="11" max="11" width="1.7109375" style="3" customWidth="1"/>
    <col min="12" max="12" width="2.28515625" style="3" customWidth="1"/>
    <col min="13" max="16384" width="9.140625" style="3"/>
  </cols>
  <sheetData>
    <row r="1" spans="1:11">
      <c r="I1" s="3" t="s">
        <v>0</v>
      </c>
    </row>
    <row r="2" spans="1:11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>
      <c r="A3" s="413" t="s">
        <v>54</v>
      </c>
      <c r="B3" s="416"/>
      <c r="C3" s="416"/>
      <c r="D3" s="416"/>
      <c r="E3" s="416"/>
      <c r="F3" s="416"/>
      <c r="G3" s="416"/>
      <c r="H3" s="416"/>
      <c r="I3" s="416"/>
      <c r="J3" s="416"/>
      <c r="K3" s="414"/>
    </row>
    <row r="4" spans="1:11">
      <c r="A4" s="11"/>
      <c r="B4" s="413" t="s">
        <v>36</v>
      </c>
      <c r="C4" s="416"/>
      <c r="D4" s="414"/>
      <c r="E4" s="413"/>
      <c r="F4" s="414"/>
      <c r="G4" s="413"/>
      <c r="H4" s="416"/>
      <c r="I4" s="416"/>
      <c r="J4" s="416"/>
      <c r="K4" s="414"/>
    </row>
    <row r="5" spans="1:11">
      <c r="A5" s="11"/>
      <c r="B5" s="413"/>
      <c r="C5" s="416"/>
      <c r="D5" s="414"/>
      <c r="E5" s="413"/>
      <c r="F5" s="414"/>
      <c r="G5" s="413" t="s">
        <v>55</v>
      </c>
      <c r="H5" s="416"/>
      <c r="I5" s="416"/>
      <c r="J5" s="416"/>
      <c r="K5" s="414"/>
    </row>
    <row r="6" spans="1:11">
      <c r="A6" s="11" t="s">
        <v>37</v>
      </c>
      <c r="B6" s="12" t="s">
        <v>38</v>
      </c>
      <c r="C6" s="11" t="s">
        <v>56</v>
      </c>
      <c r="D6" s="11" t="s">
        <v>9</v>
      </c>
      <c r="E6" s="413" t="s">
        <v>10</v>
      </c>
      <c r="F6" s="414"/>
      <c r="G6" s="11" t="s">
        <v>11</v>
      </c>
      <c r="H6" s="413" t="s">
        <v>12</v>
      </c>
      <c r="I6" s="414"/>
      <c r="J6" s="413" t="s">
        <v>13</v>
      </c>
      <c r="K6" s="414"/>
    </row>
    <row r="7" spans="1:11">
      <c r="A7" s="13">
        <v>1</v>
      </c>
      <c r="B7" s="13">
        <v>2</v>
      </c>
      <c r="C7" s="11"/>
      <c r="D7" s="13">
        <v>3</v>
      </c>
      <c r="E7" s="417">
        <v>4</v>
      </c>
      <c r="F7" s="418"/>
      <c r="G7" s="13">
        <v>5</v>
      </c>
      <c r="H7" s="417">
        <v>6</v>
      </c>
      <c r="I7" s="418"/>
      <c r="J7" s="417">
        <v>7</v>
      </c>
      <c r="K7" s="418"/>
    </row>
    <row r="8" spans="1:11">
      <c r="A8" s="4" t="s">
        <v>39</v>
      </c>
      <c r="B8" s="173" t="s">
        <v>57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1:11">
      <c r="A9" s="5">
        <v>1</v>
      </c>
      <c r="B9" s="4" t="s">
        <v>58</v>
      </c>
      <c r="C9" s="4"/>
      <c r="D9" s="4"/>
      <c r="E9" s="173"/>
      <c r="F9" s="175"/>
      <c r="G9" s="4"/>
      <c r="H9" s="173"/>
      <c r="I9" s="175"/>
      <c r="J9" s="173"/>
      <c r="K9" s="175"/>
    </row>
    <row r="10" spans="1:11" ht="30">
      <c r="A10" s="6">
        <v>1.1000000000000001</v>
      </c>
      <c r="B10" s="4" t="s">
        <v>41</v>
      </c>
      <c r="C10" s="4"/>
      <c r="D10" s="4"/>
      <c r="E10" s="173"/>
      <c r="F10" s="175"/>
      <c r="G10" s="4"/>
      <c r="H10" s="173"/>
      <c r="I10" s="175"/>
      <c r="J10" s="173"/>
      <c r="K10" s="175"/>
    </row>
    <row r="11" spans="1:11">
      <c r="A11" s="6">
        <v>1.2</v>
      </c>
      <c r="B11" s="4" t="s">
        <v>42</v>
      </c>
      <c r="C11" s="4"/>
      <c r="D11" s="4"/>
      <c r="E11" s="173"/>
      <c r="F11" s="175"/>
      <c r="G11" s="4"/>
      <c r="H11" s="173"/>
      <c r="I11" s="175"/>
      <c r="J11" s="173"/>
      <c r="K11" s="175"/>
    </row>
    <row r="12" spans="1:11">
      <c r="A12" s="6">
        <v>1.3</v>
      </c>
      <c r="B12" s="4" t="s">
        <v>43</v>
      </c>
      <c r="C12" s="4"/>
      <c r="D12" s="4"/>
      <c r="E12" s="173"/>
      <c r="F12" s="175"/>
      <c r="G12" s="4"/>
      <c r="H12" s="173"/>
      <c r="I12" s="175"/>
      <c r="J12" s="173"/>
      <c r="K12" s="175"/>
    </row>
    <row r="13" spans="1:11">
      <c r="A13" s="6">
        <v>1.4</v>
      </c>
      <c r="B13" s="4" t="s">
        <v>44</v>
      </c>
      <c r="C13" s="4"/>
      <c r="D13" s="4"/>
      <c r="E13" s="173"/>
      <c r="F13" s="175"/>
      <c r="G13" s="4"/>
      <c r="H13" s="173"/>
      <c r="I13" s="175"/>
      <c r="J13" s="173"/>
      <c r="K13" s="175"/>
    </row>
    <row r="14" spans="1:11">
      <c r="A14" s="6">
        <v>1.5</v>
      </c>
      <c r="B14" s="4" t="s">
        <v>45</v>
      </c>
      <c r="C14" s="4"/>
      <c r="D14" s="4"/>
      <c r="E14" s="173"/>
      <c r="F14" s="175"/>
      <c r="G14" s="4"/>
      <c r="H14" s="173"/>
      <c r="I14" s="175"/>
      <c r="J14" s="173"/>
      <c r="K14" s="175"/>
    </row>
    <row r="15" spans="1:11">
      <c r="A15" s="6">
        <v>1.6</v>
      </c>
      <c r="B15" s="4" t="s">
        <v>59</v>
      </c>
      <c r="C15" s="4"/>
      <c r="D15" s="4"/>
      <c r="E15" s="173"/>
      <c r="F15" s="175"/>
      <c r="G15" s="4"/>
      <c r="H15" s="173"/>
      <c r="I15" s="175"/>
      <c r="J15" s="173"/>
      <c r="K15" s="175"/>
    </row>
    <row r="16" spans="1:11">
      <c r="A16" s="5">
        <v>2</v>
      </c>
      <c r="B16" s="4" t="s">
        <v>60</v>
      </c>
      <c r="C16" s="4"/>
      <c r="D16" s="4"/>
      <c r="E16" s="173"/>
      <c r="F16" s="175"/>
      <c r="G16" s="4"/>
      <c r="H16" s="173"/>
      <c r="I16" s="175"/>
      <c r="J16" s="173"/>
      <c r="K16" s="175"/>
    </row>
    <row r="17" spans="1:11">
      <c r="A17" s="6">
        <v>2.1</v>
      </c>
      <c r="B17" s="4" t="s">
        <v>61</v>
      </c>
      <c r="C17" s="4"/>
      <c r="D17" s="4"/>
      <c r="E17" s="173"/>
      <c r="F17" s="175"/>
      <c r="G17" s="4"/>
      <c r="H17" s="173"/>
      <c r="I17" s="175"/>
      <c r="J17" s="173"/>
      <c r="K17" s="175"/>
    </row>
    <row r="18" spans="1:11">
      <c r="A18" s="6">
        <v>2.2000000000000002</v>
      </c>
      <c r="B18" s="4" t="s">
        <v>62</v>
      </c>
      <c r="C18" s="4"/>
      <c r="D18" s="4"/>
      <c r="E18" s="173"/>
      <c r="F18" s="175"/>
      <c r="G18" s="4"/>
      <c r="H18" s="173"/>
      <c r="I18" s="175"/>
      <c r="J18" s="173"/>
      <c r="K18" s="175"/>
    </row>
    <row r="19" spans="1:11">
      <c r="A19" s="6">
        <v>2.2999999999999998</v>
      </c>
      <c r="B19" s="4" t="s">
        <v>63</v>
      </c>
      <c r="C19" s="4"/>
      <c r="D19" s="4"/>
      <c r="E19" s="173"/>
      <c r="F19" s="175"/>
      <c r="G19" s="4"/>
      <c r="H19" s="173"/>
      <c r="I19" s="175"/>
      <c r="J19" s="173"/>
      <c r="K19" s="175"/>
    </row>
    <row r="20" spans="1:11">
      <c r="A20" s="6">
        <v>2.4</v>
      </c>
      <c r="B20" s="4" t="s">
        <v>64</v>
      </c>
      <c r="C20" s="4"/>
      <c r="D20" s="4"/>
      <c r="E20" s="173"/>
      <c r="F20" s="175"/>
      <c r="G20" s="4"/>
      <c r="H20" s="173"/>
      <c r="I20" s="175"/>
      <c r="J20" s="173"/>
      <c r="K20" s="175"/>
    </row>
    <row r="21" spans="1:11">
      <c r="A21" s="6">
        <v>2.5</v>
      </c>
      <c r="B21" s="4" t="s">
        <v>40</v>
      </c>
      <c r="C21" s="4"/>
      <c r="D21" s="4"/>
      <c r="E21" s="173"/>
      <c r="F21" s="175"/>
      <c r="G21" s="4"/>
      <c r="H21" s="173"/>
      <c r="I21" s="175"/>
      <c r="J21" s="173"/>
      <c r="K21" s="175"/>
    </row>
    <row r="22" spans="1:11">
      <c r="A22" s="6">
        <v>2.6</v>
      </c>
      <c r="B22" s="4" t="s">
        <v>47</v>
      </c>
      <c r="C22" s="4"/>
      <c r="D22" s="4"/>
      <c r="E22" s="173"/>
      <c r="F22" s="175"/>
      <c r="G22" s="4"/>
      <c r="H22" s="173"/>
      <c r="I22" s="175"/>
      <c r="J22" s="173"/>
      <c r="K22" s="175"/>
    </row>
    <row r="23" spans="1:11">
      <c r="A23" s="4"/>
      <c r="B23" s="4" t="s">
        <v>65</v>
      </c>
      <c r="C23" s="4"/>
      <c r="D23" s="4"/>
      <c r="E23" s="173"/>
      <c r="F23" s="175"/>
      <c r="G23" s="4"/>
      <c r="H23" s="173"/>
      <c r="I23" s="175"/>
      <c r="J23" s="173"/>
      <c r="K23" s="175"/>
    </row>
    <row r="24" spans="1:11">
      <c r="A24" s="5">
        <v>3</v>
      </c>
      <c r="B24" s="4" t="s">
        <v>66</v>
      </c>
      <c r="C24" s="4"/>
      <c r="D24" s="4"/>
      <c r="E24" s="173"/>
      <c r="F24" s="175"/>
      <c r="G24" s="4"/>
      <c r="H24" s="173"/>
      <c r="I24" s="175"/>
      <c r="J24" s="173"/>
      <c r="K24" s="175"/>
    </row>
    <row r="25" spans="1:11">
      <c r="A25" s="5">
        <v>4</v>
      </c>
      <c r="B25" s="4" t="s">
        <v>67</v>
      </c>
      <c r="C25" s="4"/>
      <c r="D25" s="4"/>
      <c r="E25" s="173"/>
      <c r="F25" s="175"/>
      <c r="G25" s="4"/>
      <c r="H25" s="173"/>
      <c r="I25" s="175"/>
      <c r="J25" s="173"/>
      <c r="K25" s="175"/>
    </row>
    <row r="26" spans="1:11">
      <c r="A26" s="5">
        <v>5</v>
      </c>
      <c r="B26" s="4" t="s">
        <v>46</v>
      </c>
      <c r="C26" s="4"/>
      <c r="D26" s="4"/>
      <c r="E26" s="173"/>
      <c r="F26" s="175"/>
      <c r="G26" s="4"/>
      <c r="H26" s="173"/>
      <c r="I26" s="175"/>
      <c r="J26" s="173"/>
      <c r="K26" s="175"/>
    </row>
    <row r="27" spans="1:11">
      <c r="A27" s="5">
        <v>6</v>
      </c>
      <c r="B27" s="4" t="s">
        <v>68</v>
      </c>
      <c r="C27" s="4"/>
      <c r="D27" s="4"/>
      <c r="E27" s="173"/>
      <c r="F27" s="175"/>
      <c r="G27" s="4"/>
      <c r="H27" s="173"/>
      <c r="I27" s="175"/>
      <c r="J27" s="173"/>
      <c r="K27" s="175"/>
    </row>
    <row r="28" spans="1:11">
      <c r="A28" s="5">
        <v>7</v>
      </c>
      <c r="B28" s="4" t="s">
        <v>69</v>
      </c>
      <c r="C28" s="4"/>
      <c r="D28" s="4"/>
      <c r="E28" s="173"/>
      <c r="F28" s="175"/>
      <c r="G28" s="4"/>
      <c r="H28" s="173"/>
      <c r="I28" s="175"/>
      <c r="J28" s="173"/>
      <c r="K28" s="175"/>
    </row>
    <row r="29" spans="1:11">
      <c r="A29" s="5">
        <v>8</v>
      </c>
      <c r="B29" s="4" t="s">
        <v>70</v>
      </c>
      <c r="C29" s="4"/>
      <c r="D29" s="4"/>
      <c r="E29" s="173"/>
      <c r="F29" s="175"/>
      <c r="G29" s="4"/>
      <c r="H29" s="173"/>
      <c r="I29" s="175"/>
      <c r="J29" s="173"/>
      <c r="K29" s="175"/>
    </row>
    <row r="30" spans="1:11" ht="30">
      <c r="A30" s="5">
        <v>9</v>
      </c>
      <c r="B30" s="4" t="s">
        <v>71</v>
      </c>
      <c r="C30" s="4"/>
      <c r="D30" s="4"/>
      <c r="E30" s="173"/>
      <c r="F30" s="175"/>
      <c r="G30" s="4"/>
      <c r="H30" s="173"/>
      <c r="I30" s="175"/>
      <c r="J30" s="173"/>
      <c r="K30" s="175"/>
    </row>
    <row r="31" spans="1:11">
      <c r="A31" s="4"/>
      <c r="B31" s="4"/>
      <c r="C31" s="4"/>
      <c r="D31" s="4"/>
      <c r="E31" s="173"/>
      <c r="F31" s="175"/>
      <c r="G31" s="4"/>
      <c r="H31" s="173"/>
      <c r="I31" s="175"/>
      <c r="J31" s="173"/>
      <c r="K31" s="175"/>
    </row>
    <row r="32" spans="1:11" ht="30">
      <c r="A32" s="4" t="s">
        <v>52</v>
      </c>
      <c r="B32" s="4" t="s">
        <v>72</v>
      </c>
      <c r="C32" s="173"/>
      <c r="D32" s="174"/>
      <c r="E32" s="174"/>
      <c r="F32" s="174"/>
      <c r="G32" s="175"/>
      <c r="H32" s="173"/>
      <c r="I32" s="175"/>
      <c r="J32" s="173"/>
      <c r="K32" s="175"/>
    </row>
    <row r="33" spans="1:11">
      <c r="A33" s="4"/>
      <c r="B33" s="4"/>
      <c r="C33" s="4"/>
      <c r="D33" s="4"/>
      <c r="E33" s="173"/>
      <c r="F33" s="175"/>
      <c r="G33" s="4"/>
      <c r="H33" s="173"/>
      <c r="I33" s="175"/>
      <c r="J33" s="173"/>
      <c r="K33" s="175"/>
    </row>
    <row r="34" spans="1:11" ht="30">
      <c r="A34" s="5">
        <v>1</v>
      </c>
      <c r="B34" s="4" t="s">
        <v>73</v>
      </c>
      <c r="C34" s="4"/>
      <c r="D34" s="4"/>
      <c r="E34" s="173"/>
      <c r="F34" s="175"/>
      <c r="G34" s="4"/>
      <c r="H34" s="173"/>
      <c r="I34" s="175"/>
      <c r="J34" s="173"/>
      <c r="K34" s="175"/>
    </row>
    <row r="35" spans="1:11" ht="45">
      <c r="A35" s="5">
        <v>2</v>
      </c>
      <c r="B35" s="4" t="s">
        <v>74</v>
      </c>
      <c r="C35" s="173"/>
      <c r="D35" s="175"/>
      <c r="E35" s="173"/>
      <c r="F35" s="175"/>
      <c r="G35" s="4"/>
      <c r="H35" s="173"/>
      <c r="I35" s="175"/>
      <c r="J35" s="173"/>
      <c r="K35" s="175"/>
    </row>
    <row r="36" spans="1:11">
      <c r="A36" s="5">
        <v>3</v>
      </c>
      <c r="B36" s="4" t="s">
        <v>75</v>
      </c>
      <c r="C36" s="4"/>
      <c r="D36" s="4"/>
      <c r="E36" s="173"/>
      <c r="F36" s="175"/>
      <c r="G36" s="4"/>
      <c r="H36" s="173"/>
      <c r="I36" s="175"/>
      <c r="J36" s="173"/>
      <c r="K36" s="175"/>
    </row>
    <row r="37" spans="1:11">
      <c r="A37" s="5">
        <v>4</v>
      </c>
      <c r="B37" s="4" t="s">
        <v>76</v>
      </c>
      <c r="C37" s="4"/>
      <c r="D37" s="4"/>
      <c r="E37" s="173"/>
      <c r="F37" s="175"/>
      <c r="G37" s="4"/>
      <c r="H37" s="173"/>
      <c r="I37" s="175"/>
      <c r="J37" s="173"/>
      <c r="K37" s="175"/>
    </row>
    <row r="38" spans="1:11">
      <c r="A38" s="5">
        <v>5</v>
      </c>
      <c r="B38" s="4" t="s">
        <v>77</v>
      </c>
      <c r="C38" s="4"/>
      <c r="D38" s="4"/>
      <c r="E38" s="173"/>
      <c r="F38" s="175"/>
      <c r="G38" s="4"/>
      <c r="H38" s="173"/>
      <c r="I38" s="175"/>
      <c r="J38" s="173"/>
      <c r="K38" s="175"/>
    </row>
    <row r="39" spans="1:11">
      <c r="A39" s="5">
        <v>6</v>
      </c>
      <c r="B39" s="4" t="s">
        <v>78</v>
      </c>
      <c r="C39" s="4"/>
      <c r="D39" s="4"/>
      <c r="E39" s="173"/>
      <c r="F39" s="175"/>
      <c r="G39" s="4"/>
      <c r="H39" s="173"/>
      <c r="I39" s="175"/>
      <c r="J39" s="173"/>
      <c r="K39" s="175"/>
    </row>
    <row r="40" spans="1:11" ht="105">
      <c r="A40" s="4"/>
      <c r="B40" s="4" t="s">
        <v>79</v>
      </c>
      <c r="C40" s="173"/>
      <c r="D40" s="174"/>
      <c r="E40" s="174"/>
      <c r="F40" s="174"/>
      <c r="G40" s="174"/>
      <c r="H40" s="174"/>
      <c r="I40" s="174"/>
      <c r="J40" s="174"/>
      <c r="K40" s="175"/>
    </row>
    <row r="41" spans="1:11" ht="120">
      <c r="A41" s="4" t="s">
        <v>53</v>
      </c>
      <c r="B41" s="4" t="s">
        <v>80</v>
      </c>
      <c r="C41" s="173"/>
      <c r="D41" s="174"/>
      <c r="E41" s="174"/>
      <c r="F41" s="174"/>
      <c r="G41" s="174"/>
      <c r="H41" s="174"/>
      <c r="I41" s="174"/>
      <c r="J41" s="174"/>
      <c r="K41" s="175"/>
    </row>
    <row r="42" spans="1:11" ht="45">
      <c r="A42" s="5">
        <v>1</v>
      </c>
      <c r="B42" s="4" t="s">
        <v>81</v>
      </c>
      <c r="C42" s="173"/>
      <c r="D42" s="174"/>
      <c r="E42" s="174"/>
      <c r="F42" s="175"/>
      <c r="G42" s="4"/>
      <c r="H42" s="173"/>
      <c r="I42" s="175"/>
      <c r="J42" s="173"/>
      <c r="K42" s="175"/>
    </row>
    <row r="43" spans="1:11" ht="30">
      <c r="A43" s="5">
        <v>2</v>
      </c>
      <c r="B43" s="4" t="s">
        <v>82</v>
      </c>
      <c r="C43" s="173"/>
      <c r="D43" s="174"/>
      <c r="E43" s="174"/>
      <c r="F43" s="175"/>
      <c r="G43" s="4"/>
      <c r="H43" s="173"/>
      <c r="I43" s="175"/>
      <c r="J43" s="173"/>
      <c r="K43" s="175"/>
    </row>
    <row r="44" spans="1:11">
      <c r="A44" s="3" t="s">
        <v>83</v>
      </c>
    </row>
    <row r="45" spans="1:11">
      <c r="A45" s="10" t="s">
        <v>98</v>
      </c>
    </row>
    <row r="46" spans="1:11">
      <c r="A46" s="10" t="s">
        <v>97</v>
      </c>
    </row>
    <row r="47" spans="1:11">
      <c r="A47" s="3" t="s">
        <v>85</v>
      </c>
    </row>
    <row r="48" spans="1:11">
      <c r="A48" s="3" t="s">
        <v>86</v>
      </c>
    </row>
    <row r="49" spans="1:8">
      <c r="A49" s="3" t="s">
        <v>87</v>
      </c>
    </row>
    <row r="50" spans="1:8">
      <c r="A50" s="3" t="s">
        <v>88</v>
      </c>
    </row>
    <row r="51" spans="1:8" ht="75">
      <c r="A51" s="4" t="s">
        <v>89</v>
      </c>
      <c r="B51" s="4" t="s">
        <v>90</v>
      </c>
      <c r="C51" s="173" t="s">
        <v>91</v>
      </c>
      <c r="D51" s="174"/>
      <c r="E51" s="175"/>
      <c r="F51" s="173" t="s">
        <v>92</v>
      </c>
      <c r="G51" s="174"/>
      <c r="H51" s="175"/>
    </row>
    <row r="52" spans="1:8">
      <c r="A52" s="4"/>
      <c r="B52" s="4"/>
      <c r="C52" s="173"/>
      <c r="D52" s="174"/>
      <c r="E52" s="175"/>
      <c r="F52" s="173"/>
      <c r="G52" s="174"/>
      <c r="H52" s="175"/>
    </row>
    <row r="53" spans="1:8">
      <c r="A53" s="3" t="s">
        <v>93</v>
      </c>
    </row>
    <row r="54" spans="1:8">
      <c r="A54" s="3" t="s">
        <v>94</v>
      </c>
    </row>
    <row r="55" spans="1:8">
      <c r="A55" s="3" t="s">
        <v>95</v>
      </c>
    </row>
    <row r="56" spans="1:8">
      <c r="A56" s="3" t="s">
        <v>96</v>
      </c>
    </row>
    <row r="57" spans="1:8">
      <c r="A57" s="3" t="s">
        <v>84</v>
      </c>
    </row>
  </sheetData>
  <mergeCells count="121">
    <mergeCell ref="A2:K2"/>
    <mergeCell ref="A3:K3"/>
    <mergeCell ref="B4:D4"/>
    <mergeCell ref="E4:F4"/>
    <mergeCell ref="G4:K4"/>
    <mergeCell ref="B5:D5"/>
    <mergeCell ref="E5:F5"/>
    <mergeCell ref="G5:K5"/>
    <mergeCell ref="B8:K8"/>
    <mergeCell ref="E9:F9"/>
    <mergeCell ref="H9:I9"/>
    <mergeCell ref="J9:K9"/>
    <mergeCell ref="E10:F10"/>
    <mergeCell ref="H10:I10"/>
    <mergeCell ref="J10:K10"/>
    <mergeCell ref="E6:F6"/>
    <mergeCell ref="H6:I6"/>
    <mergeCell ref="J6:K6"/>
    <mergeCell ref="E7:F7"/>
    <mergeCell ref="H7:I7"/>
    <mergeCell ref="J7:K7"/>
    <mergeCell ref="E13:F13"/>
    <mergeCell ref="H13:I13"/>
    <mergeCell ref="J13:K13"/>
    <mergeCell ref="E14:F14"/>
    <mergeCell ref="H14:I14"/>
    <mergeCell ref="J14:K14"/>
    <mergeCell ref="E11:F11"/>
    <mergeCell ref="H11:I11"/>
    <mergeCell ref="J11:K11"/>
    <mergeCell ref="E12:F12"/>
    <mergeCell ref="H12:I12"/>
    <mergeCell ref="J12:K12"/>
    <mergeCell ref="E17:F17"/>
    <mergeCell ref="H17:I17"/>
    <mergeCell ref="J17:K17"/>
    <mergeCell ref="E18:F18"/>
    <mergeCell ref="H18:I18"/>
    <mergeCell ref="J18:K18"/>
    <mergeCell ref="E15:F15"/>
    <mergeCell ref="H15:I15"/>
    <mergeCell ref="J15:K15"/>
    <mergeCell ref="E16:F16"/>
    <mergeCell ref="H16:I16"/>
    <mergeCell ref="J16:K16"/>
    <mergeCell ref="E21:F21"/>
    <mergeCell ref="H21:I21"/>
    <mergeCell ref="J21:K21"/>
    <mergeCell ref="E22:F22"/>
    <mergeCell ref="H22:I22"/>
    <mergeCell ref="J22:K22"/>
    <mergeCell ref="E19:F19"/>
    <mergeCell ref="H19:I19"/>
    <mergeCell ref="J19:K19"/>
    <mergeCell ref="E20:F20"/>
    <mergeCell ref="H20:I20"/>
    <mergeCell ref="J20:K20"/>
    <mergeCell ref="E25:F25"/>
    <mergeCell ref="H25:I25"/>
    <mergeCell ref="J25:K25"/>
    <mergeCell ref="E26:F26"/>
    <mergeCell ref="H26:I26"/>
    <mergeCell ref="J26:K26"/>
    <mergeCell ref="E23:F23"/>
    <mergeCell ref="H23:I23"/>
    <mergeCell ref="J23:K23"/>
    <mergeCell ref="E24:F24"/>
    <mergeCell ref="H24:I24"/>
    <mergeCell ref="J24:K24"/>
    <mergeCell ref="E29:F29"/>
    <mergeCell ref="H29:I29"/>
    <mergeCell ref="J29:K29"/>
    <mergeCell ref="E30:F30"/>
    <mergeCell ref="H30:I30"/>
    <mergeCell ref="J30:K30"/>
    <mergeCell ref="E27:F27"/>
    <mergeCell ref="H27:I27"/>
    <mergeCell ref="J27:K27"/>
    <mergeCell ref="E28:F28"/>
    <mergeCell ref="H28:I28"/>
    <mergeCell ref="J28:K28"/>
    <mergeCell ref="E33:F33"/>
    <mergeCell ref="H33:I33"/>
    <mergeCell ref="J33:K33"/>
    <mergeCell ref="E34:F34"/>
    <mergeCell ref="H34:I34"/>
    <mergeCell ref="J34:K34"/>
    <mergeCell ref="E31:F31"/>
    <mergeCell ref="H31:I31"/>
    <mergeCell ref="J31:K31"/>
    <mergeCell ref="C32:G32"/>
    <mergeCell ref="H32:I32"/>
    <mergeCell ref="J32:K32"/>
    <mergeCell ref="E37:F37"/>
    <mergeCell ref="H37:I37"/>
    <mergeCell ref="J37:K37"/>
    <mergeCell ref="E38:F38"/>
    <mergeCell ref="H38:I38"/>
    <mergeCell ref="J38:K38"/>
    <mergeCell ref="C35:D35"/>
    <mergeCell ref="E35:F35"/>
    <mergeCell ref="H35:I35"/>
    <mergeCell ref="J35:K35"/>
    <mergeCell ref="E36:F36"/>
    <mergeCell ref="H36:I36"/>
    <mergeCell ref="J36:K36"/>
    <mergeCell ref="C43:F43"/>
    <mergeCell ref="H43:I43"/>
    <mergeCell ref="J43:K43"/>
    <mergeCell ref="C51:E51"/>
    <mergeCell ref="F51:H51"/>
    <mergeCell ref="C52:E52"/>
    <mergeCell ref="F52:H52"/>
    <mergeCell ref="E39:F39"/>
    <mergeCell ref="H39:I39"/>
    <mergeCell ref="J39:K39"/>
    <mergeCell ref="C40:K40"/>
    <mergeCell ref="C41:K41"/>
    <mergeCell ref="C42:F42"/>
    <mergeCell ref="H42:I42"/>
    <mergeCell ref="J42:K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E9"/>
  <sheetViews>
    <sheetView workbookViewId="0">
      <selection activeCell="A4" sqref="A4:E4"/>
    </sheetView>
  </sheetViews>
  <sheetFormatPr defaultColWidth="9.140625" defaultRowHeight="12.75"/>
  <cols>
    <col min="1" max="1" width="9.5703125" style="1" customWidth="1"/>
    <col min="2" max="2" width="26.7109375" style="1" customWidth="1"/>
    <col min="3" max="3" width="19" style="1" customWidth="1"/>
    <col min="4" max="4" width="27.42578125" style="1" customWidth="1"/>
    <col min="5" max="5" width="19" style="1" customWidth="1"/>
    <col min="6" max="6" width="2.28515625" style="1" customWidth="1"/>
    <col min="7" max="16384" width="9.140625" style="1"/>
  </cols>
  <sheetData>
    <row r="1" spans="1:5" s="3" customFormat="1" ht="17.100000000000001" customHeight="1">
      <c r="E1" s="3" t="s">
        <v>1</v>
      </c>
    </row>
    <row r="2" spans="1:5" s="3" customFormat="1" ht="17.100000000000001" customHeight="1">
      <c r="A2" s="3" t="s">
        <v>2</v>
      </c>
    </row>
    <row r="3" spans="1:5" s="3" customFormat="1" ht="17.100000000000001" customHeight="1">
      <c r="A3" s="3" t="s">
        <v>3</v>
      </c>
    </row>
    <row r="4" spans="1:5" s="3" customFormat="1" ht="49.5" customHeight="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</row>
    <row r="5" spans="1:5" s="3" customFormat="1" ht="14.1" customHeight="1">
      <c r="A5" s="4"/>
      <c r="B5" s="4"/>
      <c r="C5" s="4"/>
      <c r="D5" s="4"/>
      <c r="E5" s="4"/>
    </row>
    <row r="6" spans="1:5" s="3" customFormat="1" ht="14.1" customHeight="1">
      <c r="A6" s="4"/>
      <c r="B6" s="4"/>
      <c r="C6" s="4"/>
      <c r="D6" s="4"/>
      <c r="E6" s="4"/>
    </row>
    <row r="7" spans="1:5" s="3" customFormat="1" ht="14.1" customHeight="1">
      <c r="A7" s="4"/>
      <c r="B7" s="4"/>
      <c r="C7" s="4"/>
      <c r="D7" s="4"/>
      <c r="E7" s="4"/>
    </row>
    <row r="8" spans="1:5" s="3" customFormat="1" ht="14.1" customHeight="1">
      <c r="A8" s="4"/>
      <c r="B8" s="4"/>
      <c r="C8" s="4"/>
      <c r="D8" s="4"/>
      <c r="E8" s="4"/>
    </row>
    <row r="9" spans="1:5" ht="14.1" customHeight="1">
      <c r="A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G52"/>
  <sheetViews>
    <sheetView topLeftCell="A10" workbookViewId="0">
      <selection activeCell="O10" sqref="O10"/>
    </sheetView>
  </sheetViews>
  <sheetFormatPr defaultColWidth="9.140625" defaultRowHeight="15.75"/>
  <cols>
    <col min="1" max="1" width="12.5703125" style="31" customWidth="1"/>
    <col min="2" max="6" width="9.140625" style="31" customWidth="1"/>
    <col min="7" max="7" width="31" style="31" customWidth="1"/>
    <col min="8" max="8" width="2.28515625" style="31" customWidth="1"/>
    <col min="9" max="16384" width="9.140625" style="31"/>
  </cols>
  <sheetData>
    <row r="1" spans="1:7">
      <c r="G1" s="32" t="s">
        <v>314</v>
      </c>
    </row>
    <row r="2" spans="1:7" ht="15.75" customHeight="1">
      <c r="A2" s="419" t="s">
        <v>315</v>
      </c>
      <c r="B2" s="420"/>
      <c r="C2" s="420"/>
      <c r="D2" s="420"/>
      <c r="E2" s="420"/>
      <c r="F2" s="420"/>
      <c r="G2" s="421"/>
    </row>
    <row r="3" spans="1:7" ht="15.75" customHeight="1">
      <c r="A3" s="422" t="s">
        <v>316</v>
      </c>
      <c r="B3" s="423"/>
      <c r="C3" s="423"/>
      <c r="D3" s="423"/>
      <c r="E3" s="423"/>
      <c r="F3" s="423"/>
      <c r="G3" s="424"/>
    </row>
    <row r="4" spans="1:7" ht="31.5">
      <c r="A4" s="33" t="s">
        <v>317</v>
      </c>
      <c r="B4" s="33" t="s">
        <v>100</v>
      </c>
      <c r="C4" s="34" t="s">
        <v>101</v>
      </c>
      <c r="D4" s="33" t="s">
        <v>102</v>
      </c>
      <c r="E4" s="33" t="s">
        <v>103</v>
      </c>
      <c r="F4" s="33" t="s">
        <v>104</v>
      </c>
      <c r="G4" s="33" t="s">
        <v>318</v>
      </c>
    </row>
    <row r="5" spans="1:7" ht="15.75" customHeight="1">
      <c r="A5" s="35" t="s">
        <v>319</v>
      </c>
      <c r="B5" s="36">
        <v>47.617694283879253</v>
      </c>
      <c r="C5" s="36">
        <v>37.879736673089276</v>
      </c>
      <c r="D5" s="36">
        <v>49.442838792549772</v>
      </c>
      <c r="E5" s="36">
        <v>75.176461143224145</v>
      </c>
      <c r="F5" s="36">
        <v>40.706165703275516</v>
      </c>
      <c r="G5" s="425" t="s">
        <v>320</v>
      </c>
    </row>
    <row r="6" spans="1:7">
      <c r="A6" s="35" t="s">
        <v>321</v>
      </c>
      <c r="B6" s="36">
        <v>40.463670831002545</v>
      </c>
      <c r="C6" s="36">
        <v>77.555783454534136</v>
      </c>
      <c r="D6" s="36">
        <v>53.767170116228478</v>
      </c>
      <c r="E6" s="36">
        <v>54.154857355957482</v>
      </c>
      <c r="F6" s="36">
        <v>24.32562620423893</v>
      </c>
      <c r="G6" s="426"/>
    </row>
    <row r="7" spans="1:7">
      <c r="A7" s="35" t="s">
        <v>322</v>
      </c>
      <c r="B7" s="36">
        <v>71.943320488118175</v>
      </c>
      <c r="C7" s="36">
        <v>70.200867052023128</v>
      </c>
      <c r="D7" s="36">
        <v>53.857257546563901</v>
      </c>
      <c r="E7" s="36">
        <v>32.576268464996772</v>
      </c>
      <c r="F7" s="36">
        <v>48.254014129736682</v>
      </c>
      <c r="G7" s="426"/>
    </row>
    <row r="8" spans="1:7">
      <c r="A8" s="35" t="s">
        <v>323</v>
      </c>
      <c r="B8" s="36">
        <v>61.792684442786999</v>
      </c>
      <c r="C8" s="36">
        <v>57.71256759276524</v>
      </c>
      <c r="D8" s="36">
        <v>43.689166511281009</v>
      </c>
      <c r="E8" s="36">
        <v>50.367487102989642</v>
      </c>
      <c r="F8" s="36">
        <v>34.510690533905141</v>
      </c>
      <c r="G8" s="426"/>
    </row>
    <row r="9" spans="1:7">
      <c r="A9" s="35" t="s">
        <v>324</v>
      </c>
      <c r="B9" s="36">
        <v>34.871806824538503</v>
      </c>
      <c r="C9" s="36">
        <v>39.264248865684621</v>
      </c>
      <c r="D9" s="36">
        <v>64.310864565852455</v>
      </c>
      <c r="E9" s="36">
        <v>56.254117720181476</v>
      </c>
      <c r="F9" s="36">
        <v>72.608614581391009</v>
      </c>
      <c r="G9" s="426"/>
    </row>
    <row r="10" spans="1:7" ht="15.75" customHeight="1">
      <c r="A10" s="35" t="s">
        <v>325</v>
      </c>
      <c r="B10" s="36">
        <v>18.633911368015415</v>
      </c>
      <c r="C10" s="36">
        <v>47.857578676942843</v>
      </c>
      <c r="D10" s="36">
        <v>64.582851637764932</v>
      </c>
      <c r="E10" s="36">
        <v>67.245022479126519</v>
      </c>
      <c r="F10" s="36">
        <v>91.177906229929334</v>
      </c>
      <c r="G10" s="426"/>
    </row>
    <row r="11" spans="1:7">
      <c r="A11" s="35" t="s">
        <v>326</v>
      </c>
      <c r="B11" s="36">
        <v>68.948815961215743</v>
      </c>
      <c r="C11" s="36">
        <v>54.830785008390812</v>
      </c>
      <c r="D11" s="36">
        <v>74.051836658586609</v>
      </c>
      <c r="E11" s="36">
        <v>66.952110137360961</v>
      </c>
      <c r="F11" s="36">
        <v>86.653303499285244</v>
      </c>
      <c r="G11" s="426"/>
    </row>
    <row r="12" spans="1:7" ht="15.75" customHeight="1">
      <c r="A12" s="35" t="s">
        <v>327</v>
      </c>
      <c r="B12" s="36">
        <v>58.62491971740527</v>
      </c>
      <c r="C12" s="36">
        <v>77.494861913937044</v>
      </c>
      <c r="D12" s="36">
        <v>62.619621066152881</v>
      </c>
      <c r="E12" s="36">
        <v>66.168111753371875</v>
      </c>
      <c r="F12" s="36">
        <v>83.877649325626223</v>
      </c>
      <c r="G12" s="426"/>
    </row>
    <row r="13" spans="1:7" ht="15.75" customHeight="1">
      <c r="A13" s="35" t="s">
        <v>328</v>
      </c>
      <c r="B13" s="36">
        <v>77.008359748896765</v>
      </c>
      <c r="C13" s="36">
        <v>97.710081422089587</v>
      </c>
      <c r="D13" s="36">
        <v>77.075020200136748</v>
      </c>
      <c r="E13" s="36">
        <v>60.91801852197154</v>
      </c>
      <c r="F13" s="36">
        <v>62.220771955994771</v>
      </c>
      <c r="G13" s="426"/>
    </row>
    <row r="14" spans="1:7">
      <c r="A14" s="35" t="s">
        <v>329</v>
      </c>
      <c r="B14" s="36">
        <v>63.485766672882093</v>
      </c>
      <c r="C14" s="36">
        <v>83.790944123314077</v>
      </c>
      <c r="D14" s="36">
        <v>74.593044937534941</v>
      </c>
      <c r="E14" s="36">
        <v>56.525265709490945</v>
      </c>
      <c r="F14" s="36">
        <v>97.189384051215143</v>
      </c>
      <c r="G14" s="426"/>
    </row>
    <row r="15" spans="1:7">
      <c r="A15" s="35" t="s">
        <v>330</v>
      </c>
      <c r="B15" s="36">
        <v>85.871098265895952</v>
      </c>
      <c r="C15" s="36">
        <v>87.52133223231489</v>
      </c>
      <c r="D15" s="36">
        <v>64.485789980732193</v>
      </c>
      <c r="E15" s="36">
        <v>63.731313533984448</v>
      </c>
      <c r="F15" s="36">
        <v>98.860273878337452</v>
      </c>
      <c r="G15" s="426"/>
    </row>
    <row r="16" spans="1:7">
      <c r="A16" s="35" t="s">
        <v>331</v>
      </c>
      <c r="B16" s="36">
        <v>80.070420784386855</v>
      </c>
      <c r="C16" s="36">
        <v>73.672851016222253</v>
      </c>
      <c r="D16" s="36">
        <v>78.635247684753509</v>
      </c>
      <c r="E16" s="36">
        <v>57.402107029647617</v>
      </c>
      <c r="F16" s="36">
        <v>87.632077817142147</v>
      </c>
      <c r="G16" s="426"/>
    </row>
    <row r="17" spans="1:7">
      <c r="A17" s="37" t="s">
        <v>332</v>
      </c>
      <c r="B17" s="38">
        <v>58.999653179190751</v>
      </c>
      <c r="C17" s="39">
        <v>67.052722569746848</v>
      </c>
      <c r="D17" s="38">
        <v>63.480745374402829</v>
      </c>
      <c r="E17" s="38">
        <v>58.915237373258698</v>
      </c>
      <c r="F17" s="38">
        <v>68.788806186818661</v>
      </c>
      <c r="G17" s="427"/>
    </row>
    <row r="18" spans="1:7" ht="15.75" customHeight="1">
      <c r="A18" s="428" t="s">
        <v>333</v>
      </c>
      <c r="B18" s="429"/>
      <c r="C18" s="429"/>
      <c r="D18" s="429"/>
      <c r="E18" s="429"/>
      <c r="F18" s="429"/>
      <c r="G18" s="430"/>
    </row>
    <row r="19" spans="1:7" ht="31.5">
      <c r="A19" s="30" t="s">
        <v>317</v>
      </c>
      <c r="B19" s="30" t="s">
        <v>100</v>
      </c>
      <c r="C19" s="30" t="s">
        <v>101</v>
      </c>
      <c r="D19" s="30" t="s">
        <v>102</v>
      </c>
      <c r="E19" s="30" t="s">
        <v>103</v>
      </c>
      <c r="F19" s="30" t="s">
        <v>104</v>
      </c>
      <c r="G19" s="30" t="s">
        <v>334</v>
      </c>
    </row>
    <row r="20" spans="1:7" ht="15.75" customHeight="1">
      <c r="A20" s="40" t="s">
        <v>319</v>
      </c>
      <c r="B20" s="41">
        <v>47.617694283879253</v>
      </c>
      <c r="C20" s="36">
        <v>37.716859344894026</v>
      </c>
      <c r="D20" s="36">
        <v>49.442838792549772</v>
      </c>
      <c r="E20" s="36">
        <v>74.794476557482341</v>
      </c>
      <c r="F20" s="36">
        <v>40.692999357739232</v>
      </c>
      <c r="G20" s="431" t="s">
        <v>335</v>
      </c>
    </row>
    <row r="21" spans="1:7">
      <c r="A21" s="40" t="s">
        <v>321</v>
      </c>
      <c r="B21" s="41">
        <v>40.463670831002545</v>
      </c>
      <c r="C21" s="36">
        <v>75.03545900926099</v>
      </c>
      <c r="D21" s="36">
        <v>53.767170116228478</v>
      </c>
      <c r="E21" s="36">
        <v>54.023898315619356</v>
      </c>
      <c r="F21" s="36">
        <v>24.188824662813111</v>
      </c>
      <c r="G21" s="426"/>
    </row>
    <row r="22" spans="1:7">
      <c r="A22" s="40" t="s">
        <v>322</v>
      </c>
      <c r="B22" s="41">
        <v>71.943320488118175</v>
      </c>
      <c r="C22" s="36">
        <v>66.987893384714184</v>
      </c>
      <c r="D22" s="36">
        <v>53.857257546563901</v>
      </c>
      <c r="E22" s="36">
        <v>32.480378933847128</v>
      </c>
      <c r="F22" s="36">
        <v>48.254014129736682</v>
      </c>
      <c r="G22" s="426"/>
    </row>
    <row r="23" spans="1:7">
      <c r="A23" s="40" t="s">
        <v>323</v>
      </c>
      <c r="B23" s="41">
        <v>61.792684442786999</v>
      </c>
      <c r="C23" s="36">
        <v>55.205575237740064</v>
      </c>
      <c r="D23" s="36">
        <v>43.689166511281009</v>
      </c>
      <c r="E23" s="36">
        <v>49.840325688358519</v>
      </c>
      <c r="F23" s="36">
        <v>34.336813972279195</v>
      </c>
      <c r="G23" s="426"/>
    </row>
    <row r="24" spans="1:7">
      <c r="A24" s="40" t="s">
        <v>324</v>
      </c>
      <c r="B24" s="41">
        <v>34.871806824538503</v>
      </c>
      <c r="C24" s="36">
        <v>39.25682143079122</v>
      </c>
      <c r="D24" s="36">
        <v>63.264419789918591</v>
      </c>
      <c r="E24" s="36">
        <v>55.44530424513642</v>
      </c>
      <c r="F24" s="36">
        <v>72.608614581391009</v>
      </c>
      <c r="G24" s="426"/>
    </row>
    <row r="25" spans="1:7" ht="15.75" customHeight="1">
      <c r="A25" s="40" t="s">
        <v>325</v>
      </c>
      <c r="B25" s="41">
        <v>18.633911368015415</v>
      </c>
      <c r="C25" s="36">
        <v>47.233782915863841</v>
      </c>
      <c r="D25" s="36">
        <v>63.27797045600515</v>
      </c>
      <c r="E25" s="36">
        <v>67.245022479126519</v>
      </c>
      <c r="F25" s="36">
        <v>91.177906229929334</v>
      </c>
      <c r="G25" s="426"/>
    </row>
    <row r="26" spans="1:7">
      <c r="A26" s="40" t="s">
        <v>326</v>
      </c>
      <c r="B26" s="41">
        <v>68.948815961215743</v>
      </c>
      <c r="C26" s="36">
        <v>54.830785008390812</v>
      </c>
      <c r="D26" s="36">
        <v>74.051836658586609</v>
      </c>
      <c r="E26" s="36">
        <v>66.649356703337702</v>
      </c>
      <c r="F26" s="36">
        <v>86.653303499285244</v>
      </c>
      <c r="G26" s="426"/>
    </row>
    <row r="27" spans="1:7" ht="15.75" customHeight="1">
      <c r="A27" s="40" t="s">
        <v>327</v>
      </c>
      <c r="B27" s="41">
        <v>58.62491971740527</v>
      </c>
      <c r="C27" s="36">
        <v>77.494861913937044</v>
      </c>
      <c r="D27" s="36">
        <v>62.619621066152881</v>
      </c>
      <c r="E27" s="36">
        <v>66.168111753371875</v>
      </c>
      <c r="F27" s="36">
        <v>83.877649325626223</v>
      </c>
      <c r="G27" s="426"/>
    </row>
    <row r="28" spans="1:7" ht="15.75" customHeight="1">
      <c r="A28" s="40" t="s">
        <v>328</v>
      </c>
      <c r="B28" s="41">
        <v>77.008359748896765</v>
      </c>
      <c r="C28" s="36">
        <v>97.069581701783804</v>
      </c>
      <c r="D28" s="36">
        <v>77.075020200136748</v>
      </c>
      <c r="E28" s="36">
        <v>60.91801852197154</v>
      </c>
      <c r="F28" s="36">
        <v>62.155789669960832</v>
      </c>
      <c r="G28" s="426"/>
    </row>
    <row r="29" spans="1:7">
      <c r="A29" s="40" t="s">
        <v>329</v>
      </c>
      <c r="B29" s="41">
        <v>63.485766672882093</v>
      </c>
      <c r="C29" s="36">
        <v>83.623593759711611</v>
      </c>
      <c r="D29" s="36">
        <v>74.593044937534941</v>
      </c>
      <c r="E29" s="36">
        <v>56.525265709490945</v>
      </c>
      <c r="F29" s="36">
        <v>95.29633289825351</v>
      </c>
      <c r="G29" s="426"/>
    </row>
    <row r="30" spans="1:7">
      <c r="A30" s="40" t="s">
        <v>330</v>
      </c>
      <c r="B30" s="41">
        <v>82.917475227085049</v>
      </c>
      <c r="C30" s="36">
        <v>87.438342967244694</v>
      </c>
      <c r="D30" s="36">
        <v>64.088322323148915</v>
      </c>
      <c r="E30" s="36">
        <v>63.731313533984448</v>
      </c>
      <c r="F30" s="36">
        <v>98.685624827965853</v>
      </c>
      <c r="G30" s="426"/>
    </row>
    <row r="31" spans="1:7">
      <c r="A31" s="40" t="s">
        <v>331</v>
      </c>
      <c r="B31" s="41">
        <v>79.986481446951331</v>
      </c>
      <c r="C31" s="36">
        <v>73.330225619988795</v>
      </c>
      <c r="D31" s="36">
        <v>78.095406799676766</v>
      </c>
      <c r="E31" s="36">
        <v>57.322580645161324</v>
      </c>
      <c r="F31" s="36">
        <v>86.632916899745183</v>
      </c>
      <c r="G31" s="426"/>
    </row>
    <row r="32" spans="1:7">
      <c r="A32" s="42" t="s">
        <v>332</v>
      </c>
      <c r="B32" s="43">
        <v>58.765944783171008</v>
      </c>
      <c r="C32" s="44">
        <v>66.1922981497611</v>
      </c>
      <c r="D32" s="44">
        <v>63.208278565207053</v>
      </c>
      <c r="E32" s="44">
        <v>58.719439969676806</v>
      </c>
      <c r="F32" s="44">
        <v>68.496780953889143</v>
      </c>
      <c r="G32" s="427"/>
    </row>
    <row r="34" spans="2:6">
      <c r="B34" s="45"/>
      <c r="C34" s="45"/>
      <c r="D34" s="45"/>
      <c r="E34" s="45"/>
      <c r="F34" s="45"/>
    </row>
    <row r="35" spans="2:6">
      <c r="B35" s="45"/>
      <c r="C35" s="45"/>
      <c r="D35" s="45"/>
      <c r="E35" s="45"/>
      <c r="F35" s="45"/>
    </row>
    <row r="36" spans="2:6">
      <c r="B36" s="45"/>
      <c r="C36" s="45"/>
      <c r="D36" s="45"/>
      <c r="E36" s="45"/>
      <c r="F36" s="45"/>
    </row>
    <row r="37" spans="2:6">
      <c r="B37" s="45"/>
      <c r="C37" s="45"/>
      <c r="D37" s="45"/>
      <c r="E37" s="45"/>
      <c r="F37" s="45"/>
    </row>
    <row r="38" spans="2:6">
      <c r="B38" s="45"/>
      <c r="C38" s="45"/>
      <c r="D38" s="45"/>
      <c r="E38" s="45"/>
      <c r="F38" s="45"/>
    </row>
    <row r="39" spans="2:6">
      <c r="B39" s="45"/>
      <c r="C39" s="45"/>
      <c r="D39" s="45"/>
      <c r="E39" s="45"/>
      <c r="F39" s="45"/>
    </row>
    <row r="40" spans="2:6">
      <c r="B40" s="45"/>
      <c r="C40" s="45"/>
      <c r="D40" s="45"/>
      <c r="E40" s="45"/>
      <c r="F40" s="45"/>
    </row>
    <row r="41" spans="2:6">
      <c r="B41" s="45"/>
      <c r="C41" s="45"/>
      <c r="D41" s="45"/>
      <c r="E41" s="45"/>
      <c r="F41" s="45"/>
    </row>
    <row r="42" spans="2:6">
      <c r="B42" s="45"/>
      <c r="C42" s="45"/>
      <c r="D42" s="45"/>
      <c r="E42" s="45"/>
      <c r="F42" s="45"/>
    </row>
    <row r="43" spans="2:6">
      <c r="B43" s="45"/>
      <c r="C43" s="45"/>
      <c r="D43" s="45"/>
      <c r="E43" s="45"/>
      <c r="F43" s="45"/>
    </row>
    <row r="44" spans="2:6">
      <c r="B44" s="45"/>
      <c r="C44" s="45"/>
      <c r="D44" s="45"/>
      <c r="E44" s="45"/>
      <c r="F44" s="45"/>
    </row>
    <row r="45" spans="2:6">
      <c r="B45" s="45"/>
      <c r="C45" s="45"/>
      <c r="D45" s="45"/>
      <c r="E45" s="45"/>
      <c r="F45" s="45"/>
    </row>
    <row r="46" spans="2:6">
      <c r="B46" s="45"/>
      <c r="C46" s="45"/>
      <c r="D46" s="45"/>
      <c r="E46" s="45"/>
      <c r="F46" s="45"/>
    </row>
    <row r="47" spans="2:6">
      <c r="B47" s="45"/>
    </row>
    <row r="48" spans="2:6">
      <c r="B48" s="45"/>
    </row>
    <row r="49" spans="2:2">
      <c r="B49" s="45"/>
    </row>
    <row r="50" spans="2:2">
      <c r="B50" s="45"/>
    </row>
    <row r="51" spans="2:2">
      <c r="B51" s="45"/>
    </row>
    <row r="52" spans="2:2">
      <c r="B52" s="45"/>
    </row>
  </sheetData>
  <mergeCells count="5">
    <mergeCell ref="A2:G2"/>
    <mergeCell ref="A3:G3"/>
    <mergeCell ref="G5:G17"/>
    <mergeCell ref="A18:G18"/>
    <mergeCell ref="G20:G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N18"/>
  <sheetViews>
    <sheetView workbookViewId="0">
      <selection activeCell="H25" sqref="H25"/>
    </sheetView>
  </sheetViews>
  <sheetFormatPr defaultRowHeight="15"/>
  <cols>
    <col min="1" max="1" width="9" style="113" customWidth="1"/>
    <col min="2" max="2" width="19.140625" style="113" customWidth="1"/>
    <col min="3" max="3" width="14.5703125" style="113" customWidth="1"/>
    <col min="4" max="4" width="10.28515625" style="113" customWidth="1"/>
    <col min="5" max="5" width="16.5703125" style="113" customWidth="1"/>
    <col min="6" max="6" width="13.42578125" style="113" customWidth="1"/>
    <col min="7" max="7" width="13.85546875" style="113" customWidth="1"/>
    <col min="8" max="8" width="9.85546875" style="113" customWidth="1"/>
    <col min="9" max="9" width="18" style="113" customWidth="1"/>
    <col min="10" max="10" width="14.140625" style="113" customWidth="1"/>
    <col min="11" max="11" width="11.5703125" style="113" customWidth="1"/>
    <col min="12" max="12" width="13.42578125" style="113" customWidth="1"/>
    <col min="13" max="13" width="11.28515625" style="113" customWidth="1"/>
    <col min="14" max="14" width="8.140625" style="113" customWidth="1"/>
    <col min="15" max="15" width="2.28515625" style="113" customWidth="1"/>
    <col min="16" max="16384" width="9.140625" style="113"/>
  </cols>
  <sheetData>
    <row r="1" spans="1:14" ht="14.1" customHeight="1">
      <c r="A1" s="113" t="s">
        <v>800</v>
      </c>
    </row>
    <row r="2" spans="1:14" ht="12.95" customHeight="1">
      <c r="A2" s="114" t="s">
        <v>801</v>
      </c>
    </row>
    <row r="3" spans="1:14" ht="12.95" customHeight="1">
      <c r="A3" s="114" t="s">
        <v>802</v>
      </c>
    </row>
    <row r="4" spans="1:14" ht="12.95" customHeight="1">
      <c r="A4" s="113" t="s">
        <v>803</v>
      </c>
    </row>
    <row r="5" spans="1:14" ht="54" customHeight="1">
      <c r="A5" s="436" t="s">
        <v>804</v>
      </c>
      <c r="B5" s="436" t="s">
        <v>805</v>
      </c>
      <c r="C5" s="436" t="s">
        <v>806</v>
      </c>
      <c r="D5" s="436" t="s">
        <v>807</v>
      </c>
      <c r="E5" s="432" t="s">
        <v>808</v>
      </c>
      <c r="F5" s="438"/>
      <c r="G5" s="438"/>
      <c r="H5" s="438"/>
      <c r="I5" s="438"/>
      <c r="J5" s="433"/>
      <c r="K5" s="436" t="s">
        <v>809</v>
      </c>
      <c r="L5" s="434" t="s">
        <v>810</v>
      </c>
      <c r="M5" s="436" t="s">
        <v>811</v>
      </c>
      <c r="N5" s="436" t="s">
        <v>812</v>
      </c>
    </row>
    <row r="6" spans="1:14" ht="83.25" customHeight="1">
      <c r="A6" s="435"/>
      <c r="B6" s="435"/>
      <c r="C6" s="435"/>
      <c r="D6" s="435"/>
      <c r="E6" s="432" t="s">
        <v>813</v>
      </c>
      <c r="F6" s="433"/>
      <c r="G6" s="437" t="s">
        <v>814</v>
      </c>
      <c r="H6" s="433"/>
      <c r="I6" s="437" t="s">
        <v>815</v>
      </c>
      <c r="J6" s="433"/>
      <c r="K6" s="435"/>
      <c r="L6" s="435"/>
      <c r="M6" s="435"/>
      <c r="N6" s="435"/>
    </row>
    <row r="7" spans="1:14" ht="11.1" customHeight="1">
      <c r="A7" s="115"/>
      <c r="B7" s="115"/>
      <c r="C7" s="115"/>
      <c r="D7" s="115"/>
      <c r="E7" s="432"/>
      <c r="F7" s="433"/>
      <c r="G7" s="432"/>
      <c r="H7" s="433"/>
      <c r="I7" s="432"/>
      <c r="J7" s="433"/>
      <c r="K7" s="115"/>
      <c r="L7" s="115"/>
      <c r="M7" s="115"/>
      <c r="N7" s="115"/>
    </row>
    <row r="8" spans="1:14" ht="44.1" customHeight="1">
      <c r="A8" s="115"/>
      <c r="B8" s="115"/>
      <c r="C8" s="115"/>
      <c r="D8" s="115"/>
      <c r="E8" s="116" t="s">
        <v>816</v>
      </c>
      <c r="F8" s="115" t="s">
        <v>817</v>
      </c>
      <c r="G8" s="115" t="s">
        <v>818</v>
      </c>
      <c r="H8" s="115" t="s">
        <v>819</v>
      </c>
      <c r="I8" s="116" t="s">
        <v>820</v>
      </c>
      <c r="J8" s="115" t="s">
        <v>819</v>
      </c>
      <c r="K8" s="115"/>
      <c r="L8" s="115"/>
      <c r="M8" s="115"/>
      <c r="N8" s="115"/>
    </row>
    <row r="9" spans="1:14" ht="36.75" customHeight="1">
      <c r="A9" s="117" t="s">
        <v>821</v>
      </c>
      <c r="B9" s="118"/>
      <c r="C9" s="119"/>
      <c r="D9" s="119"/>
      <c r="E9" s="120"/>
      <c r="F9" s="119"/>
      <c r="G9" s="116"/>
      <c r="H9" s="119"/>
      <c r="I9" s="121"/>
      <c r="J9" s="119"/>
      <c r="K9" s="122"/>
      <c r="L9" s="122"/>
      <c r="M9" s="122"/>
      <c r="N9" s="115"/>
    </row>
    <row r="10" spans="1:14" ht="33" customHeight="1">
      <c r="A10" s="117" t="s">
        <v>822</v>
      </c>
      <c r="B10" s="118"/>
      <c r="C10" s="119"/>
      <c r="D10" s="119"/>
      <c r="E10" s="119"/>
      <c r="F10" s="119"/>
      <c r="G10" s="116"/>
      <c r="H10" s="119"/>
      <c r="I10" s="121"/>
      <c r="J10" s="119"/>
      <c r="K10" s="122"/>
      <c r="L10" s="122"/>
      <c r="M10" s="122"/>
      <c r="N10" s="115"/>
    </row>
    <row r="11" spans="1:14" ht="45" customHeight="1">
      <c r="A11" s="117" t="s">
        <v>823</v>
      </c>
      <c r="B11" s="118"/>
      <c r="C11" s="119"/>
      <c r="D11" s="119"/>
      <c r="E11" s="120" t="s">
        <v>824</v>
      </c>
      <c r="F11" s="119">
        <v>2010.53</v>
      </c>
      <c r="G11" s="116"/>
      <c r="H11" s="119"/>
      <c r="I11" s="121"/>
      <c r="J11" s="119"/>
      <c r="K11" s="122">
        <f t="shared" ref="K11:K13" si="0">+L11-J11-H11-F11</f>
        <v>0</v>
      </c>
      <c r="L11" s="122">
        <f t="shared" ref="L11:L13" si="1">+M11</f>
        <v>2010.53</v>
      </c>
      <c r="M11" s="122">
        <v>2010.53</v>
      </c>
      <c r="N11" s="115"/>
    </row>
    <row r="12" spans="1:14" ht="30.75" customHeight="1">
      <c r="A12" s="117" t="s">
        <v>781</v>
      </c>
      <c r="B12" s="118"/>
      <c r="C12" s="119"/>
      <c r="D12" s="119"/>
      <c r="E12" s="119" t="s">
        <v>825</v>
      </c>
      <c r="F12" s="119">
        <v>0</v>
      </c>
      <c r="G12" s="116"/>
      <c r="H12" s="119"/>
      <c r="I12" s="121"/>
      <c r="J12" s="119"/>
      <c r="K12" s="122">
        <f t="shared" si="0"/>
        <v>2082.15</v>
      </c>
      <c r="L12" s="122">
        <f t="shared" si="1"/>
        <v>2082.15</v>
      </c>
      <c r="M12" s="122">
        <v>2082.15</v>
      </c>
      <c r="N12" s="115"/>
    </row>
    <row r="13" spans="1:14" ht="50.25" customHeight="1">
      <c r="A13" s="117" t="s">
        <v>782</v>
      </c>
      <c r="B13" s="118"/>
      <c r="C13" s="119"/>
      <c r="D13" s="119"/>
      <c r="E13" s="120" t="s">
        <v>826</v>
      </c>
      <c r="F13" s="119">
        <v>324.83999999999997</v>
      </c>
      <c r="G13" s="116"/>
      <c r="H13" s="119"/>
      <c r="I13" s="121"/>
      <c r="J13" s="119"/>
      <c r="K13" s="122">
        <f t="shared" si="0"/>
        <v>1028.8600000000001</v>
      </c>
      <c r="L13" s="122">
        <f t="shared" si="1"/>
        <v>1353.7</v>
      </c>
      <c r="M13" s="122">
        <v>1353.7</v>
      </c>
      <c r="N13" s="115"/>
    </row>
    <row r="14" spans="1:14" ht="27.75" customHeight="1">
      <c r="A14" s="115" t="s">
        <v>783</v>
      </c>
      <c r="B14" s="118"/>
      <c r="C14" s="119"/>
      <c r="D14" s="119"/>
      <c r="E14" s="119"/>
      <c r="F14" s="119"/>
      <c r="G14" s="123"/>
      <c r="H14" s="119"/>
      <c r="I14" s="119"/>
      <c r="J14" s="119"/>
      <c r="K14" s="122">
        <v>0</v>
      </c>
      <c r="L14" s="122" t="s">
        <v>174</v>
      </c>
      <c r="M14" s="122" t="s">
        <v>174</v>
      </c>
      <c r="N14" s="115"/>
    </row>
    <row r="15" spans="1:14" ht="28.5" customHeight="1">
      <c r="A15" s="115" t="s">
        <v>784</v>
      </c>
      <c r="B15" s="118"/>
      <c r="C15" s="119"/>
      <c r="D15" s="119"/>
      <c r="E15" s="119"/>
      <c r="F15" s="119"/>
      <c r="G15" s="123"/>
      <c r="H15" s="119"/>
      <c r="I15" s="119"/>
      <c r="J15" s="119"/>
      <c r="K15" s="122">
        <v>0</v>
      </c>
      <c r="L15" s="122" t="s">
        <v>174</v>
      </c>
      <c r="M15" s="122" t="s">
        <v>174</v>
      </c>
      <c r="N15" s="115"/>
    </row>
    <row r="16" spans="1:14" ht="33.75" customHeight="1">
      <c r="A16" s="117" t="s">
        <v>785</v>
      </c>
      <c r="B16" s="118"/>
      <c r="C16" s="119"/>
      <c r="D16" s="119"/>
      <c r="E16" s="119"/>
      <c r="F16" s="119"/>
      <c r="G16" s="123"/>
      <c r="H16" s="119"/>
      <c r="I16" s="119"/>
      <c r="J16" s="119"/>
      <c r="K16" s="122">
        <v>0</v>
      </c>
      <c r="L16" s="122" t="s">
        <v>174</v>
      </c>
      <c r="M16" s="122" t="s">
        <v>174</v>
      </c>
      <c r="N16" s="115"/>
    </row>
    <row r="17" spans="1:1" ht="12.95" customHeight="1">
      <c r="A17" s="113" t="s">
        <v>827</v>
      </c>
    </row>
    <row r="18" spans="1:1">
      <c r="A18" s="113" t="s">
        <v>828</v>
      </c>
    </row>
  </sheetData>
  <mergeCells count="15">
    <mergeCell ref="N5:N6"/>
    <mergeCell ref="E6:F6"/>
    <mergeCell ref="G6:H6"/>
    <mergeCell ref="I6:J6"/>
    <mergeCell ref="A5:A6"/>
    <mergeCell ref="B5:B6"/>
    <mergeCell ref="C5:C6"/>
    <mergeCell ref="D5:D6"/>
    <mergeCell ref="E5:J5"/>
    <mergeCell ref="K5:K6"/>
    <mergeCell ref="E7:F7"/>
    <mergeCell ref="G7:H7"/>
    <mergeCell ref="I7:J7"/>
    <mergeCell ref="L5:L6"/>
    <mergeCell ref="M5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2:L88"/>
  <sheetViews>
    <sheetView topLeftCell="A28" workbookViewId="0">
      <selection activeCell="C98" sqref="C98"/>
    </sheetView>
  </sheetViews>
  <sheetFormatPr defaultRowHeight="15"/>
  <cols>
    <col min="1" max="1" width="9.140625" style="46"/>
    <col min="2" max="2" width="5.5703125" style="68" customWidth="1"/>
    <col min="3" max="3" width="42.140625" style="46" customWidth="1"/>
    <col min="4" max="4" width="11.42578125" style="46" hidden="1" customWidth="1"/>
    <col min="5" max="5" width="9.42578125" style="46" hidden="1" customWidth="1"/>
    <col min="6" max="6" width="10.140625" style="46" bestFit="1" customWidth="1"/>
    <col min="7" max="7" width="11" style="46" customWidth="1"/>
    <col min="8" max="9" width="9.85546875" style="46" customWidth="1"/>
    <col min="10" max="10" width="10.140625" style="46" bestFit="1" customWidth="1"/>
    <col min="11" max="16384" width="9.140625" style="46"/>
  </cols>
  <sheetData>
    <row r="2" spans="2:10">
      <c r="B2" s="439" t="s">
        <v>337</v>
      </c>
      <c r="C2" s="440"/>
      <c r="D2" s="440"/>
      <c r="E2" s="440"/>
      <c r="F2" s="440"/>
      <c r="G2" s="440"/>
      <c r="H2" s="440"/>
      <c r="I2" s="440"/>
      <c r="J2" s="441"/>
    </row>
    <row r="3" spans="2:10">
      <c r="B3" s="442" t="s">
        <v>338</v>
      </c>
      <c r="C3" s="443"/>
      <c r="D3" s="443"/>
      <c r="E3" s="443"/>
      <c r="F3" s="443"/>
      <c r="G3" s="443"/>
      <c r="H3" s="443"/>
      <c r="I3" s="443"/>
      <c r="J3" s="444"/>
    </row>
    <row r="4" spans="2:10">
      <c r="B4" s="445" t="s">
        <v>339</v>
      </c>
      <c r="C4" s="446"/>
      <c r="D4" s="446"/>
      <c r="E4" s="446"/>
      <c r="F4" s="446"/>
      <c r="G4" s="446"/>
      <c r="H4" s="446"/>
      <c r="I4" s="446"/>
      <c r="J4" s="447"/>
    </row>
    <row r="5" spans="2:10">
      <c r="B5" s="454" t="s">
        <v>340</v>
      </c>
      <c r="C5" s="455"/>
      <c r="D5" s="455"/>
      <c r="E5" s="455"/>
      <c r="F5" s="455"/>
      <c r="G5" s="455"/>
      <c r="H5" s="455"/>
      <c r="I5" s="455"/>
      <c r="J5" s="456"/>
    </row>
    <row r="6" spans="2:10">
      <c r="B6" s="457" t="s">
        <v>341</v>
      </c>
      <c r="C6" s="458"/>
      <c r="D6" s="458"/>
      <c r="E6" s="458"/>
      <c r="F6" s="458"/>
      <c r="G6" s="458"/>
      <c r="H6" s="458"/>
      <c r="I6" s="458"/>
      <c r="J6" s="459"/>
    </row>
    <row r="7" spans="2:10">
      <c r="B7" s="460"/>
      <c r="C7" s="461"/>
      <c r="D7" s="461"/>
      <c r="E7" s="461"/>
      <c r="F7" s="461"/>
      <c r="G7" s="461"/>
      <c r="H7" s="462"/>
      <c r="I7" s="460" t="s">
        <v>342</v>
      </c>
      <c r="J7" s="462"/>
    </row>
    <row r="8" spans="2:10">
      <c r="B8" s="47" t="s">
        <v>343</v>
      </c>
      <c r="C8" s="48" t="s">
        <v>344</v>
      </c>
      <c r="D8" s="49" t="s">
        <v>345</v>
      </c>
      <c r="E8" s="49" t="s">
        <v>346</v>
      </c>
      <c r="F8" s="47" t="s">
        <v>347</v>
      </c>
      <c r="G8" s="47" t="s">
        <v>348</v>
      </c>
      <c r="H8" s="47" t="s">
        <v>349</v>
      </c>
      <c r="I8" s="47" t="s">
        <v>350</v>
      </c>
      <c r="J8" s="47" t="s">
        <v>351</v>
      </c>
    </row>
    <row r="9" spans="2:10">
      <c r="B9" s="50">
        <v>1</v>
      </c>
      <c r="C9" s="50">
        <v>2</v>
      </c>
      <c r="D9" s="50"/>
      <c r="E9" s="50"/>
      <c r="F9" s="50">
        <v>3</v>
      </c>
      <c r="G9" s="50">
        <v>4</v>
      </c>
      <c r="H9" s="50">
        <v>5</v>
      </c>
      <c r="I9" s="50">
        <v>6</v>
      </c>
      <c r="J9" s="50">
        <v>7</v>
      </c>
    </row>
    <row r="10" spans="2:10">
      <c r="B10" s="51" t="s">
        <v>352</v>
      </c>
      <c r="C10" s="52" t="s">
        <v>353</v>
      </c>
      <c r="D10" s="52"/>
      <c r="E10" s="52"/>
      <c r="F10" s="52"/>
      <c r="G10" s="52"/>
      <c r="H10" s="52"/>
      <c r="I10" s="52"/>
      <c r="J10" s="52"/>
    </row>
    <row r="11" spans="2:10" ht="30">
      <c r="B11" s="50">
        <v>1</v>
      </c>
      <c r="C11" s="52" t="s">
        <v>354</v>
      </c>
      <c r="D11" s="52" t="str">
        <f>+[1]Sheet1!B6</f>
        <v>Stores &amp; Spares</v>
      </c>
      <c r="E11" s="52"/>
      <c r="F11" s="53">
        <f>+[1]Sheet1!C6</f>
        <v>275.46958249999994</v>
      </c>
      <c r="G11" s="53">
        <f>+[1]Sheet1!D6</f>
        <v>591.02318810000008</v>
      </c>
      <c r="H11" s="53">
        <f>+[1]Sheet1!E6</f>
        <v>1053.3233968</v>
      </c>
      <c r="I11" s="53">
        <f>+[1]Sheet1!F6</f>
        <v>718.03340630000002</v>
      </c>
      <c r="J11" s="53">
        <f>+[1]Sheet1!G6</f>
        <v>1565.3779240000001</v>
      </c>
    </row>
    <row r="12" spans="2:10" ht="30">
      <c r="B12" s="50">
        <v>2</v>
      </c>
      <c r="C12" s="52" t="s">
        <v>355</v>
      </c>
      <c r="D12" s="52" t="str">
        <f>+[1]Sheet1!B8</f>
        <v>Outside Services</v>
      </c>
      <c r="E12" s="52"/>
      <c r="F12" s="53">
        <f>+[1]Sheet1!C25</f>
        <v>1005.6369400000002</v>
      </c>
      <c r="G12" s="53">
        <f>+[1]Sheet1!D25</f>
        <v>1753.3809699999999</v>
      </c>
      <c r="H12" s="53">
        <f>+[1]Sheet1!E25</f>
        <v>1375.91209</v>
      </c>
      <c r="I12" s="53">
        <f>+[1]Sheet1!F25</f>
        <v>1328.3771699999998</v>
      </c>
      <c r="J12" s="53">
        <f>+[1]Sheet1!G25</f>
        <v>2016.318845</v>
      </c>
    </row>
    <row r="13" spans="2:10" ht="45">
      <c r="B13" s="50">
        <v>3</v>
      </c>
      <c r="C13" s="52" t="s">
        <v>356</v>
      </c>
      <c r="D13" s="52" t="str">
        <f>+[1]Sheet1!B11</f>
        <v>Other Expenditure</v>
      </c>
      <c r="E13" s="49" t="s">
        <v>357</v>
      </c>
      <c r="F13" s="53">
        <v>39.68094</v>
      </c>
      <c r="G13" s="53">
        <v>48.214489999999998</v>
      </c>
      <c r="H13" s="53">
        <v>76.793059999999997</v>
      </c>
      <c r="I13" s="53">
        <v>61.800660000000001</v>
      </c>
      <c r="J13" s="53">
        <v>39.072089999999996</v>
      </c>
    </row>
    <row r="14" spans="2:10">
      <c r="B14" s="50">
        <v>4</v>
      </c>
      <c r="C14" s="52" t="s">
        <v>358</v>
      </c>
      <c r="D14" s="52"/>
      <c r="E14" s="52"/>
      <c r="F14" s="53"/>
      <c r="G14" s="53"/>
      <c r="H14" s="53"/>
      <c r="I14" s="53"/>
      <c r="J14" s="53"/>
    </row>
    <row r="15" spans="2:10" ht="22.5">
      <c r="B15" s="54">
        <v>4.0999999999999996</v>
      </c>
      <c r="C15" s="52" t="s">
        <v>359</v>
      </c>
      <c r="D15" s="52"/>
      <c r="E15" s="52"/>
      <c r="F15" s="53">
        <f>+[1]Sheet1!C30</f>
        <v>548.75004000000001</v>
      </c>
      <c r="G15" s="53">
        <f>+[1]Sheet1!D30</f>
        <v>570.64578900000004</v>
      </c>
      <c r="H15" s="53">
        <f>+[1]Sheet1!E30</f>
        <v>625.29074000000003</v>
      </c>
      <c r="I15" s="53">
        <f>+[1]Sheet1!F30</f>
        <v>669.86776670000006</v>
      </c>
      <c r="J15" s="53">
        <f>+[1]Sheet1!G30</f>
        <v>834.98270520000005</v>
      </c>
    </row>
    <row r="16" spans="2:10" ht="30">
      <c r="B16" s="50">
        <v>5</v>
      </c>
      <c r="C16" s="52" t="s">
        <v>360</v>
      </c>
      <c r="D16" s="52" t="str">
        <f>+[1]Sheet1!B9</f>
        <v>Internal Services</v>
      </c>
      <c r="E16" s="52"/>
      <c r="F16" s="55">
        <f>+[1]Sheet1!C24</f>
        <v>185.82507000000001</v>
      </c>
      <c r="G16" s="55">
        <f>+[1]Sheet1!D24</f>
        <v>151.02763999999999</v>
      </c>
      <c r="H16" s="55">
        <f>+[1]Sheet1!E24</f>
        <v>341.52623</v>
      </c>
      <c r="I16" s="55">
        <f>+[1]Sheet1!F24</f>
        <v>103.0034</v>
      </c>
      <c r="J16" s="55">
        <f>+[1]Sheet1!G24</f>
        <v>149.77386000000001</v>
      </c>
    </row>
    <row r="17" spans="2:10" ht="45">
      <c r="B17" s="50">
        <v>6</v>
      </c>
      <c r="C17" s="52" t="s">
        <v>361</v>
      </c>
      <c r="D17" s="52" t="str">
        <f>+[1]Sheet1!$B$11</f>
        <v>Other Expenditure</v>
      </c>
      <c r="E17" s="52"/>
      <c r="F17" s="55"/>
      <c r="G17" s="55"/>
      <c r="H17" s="55"/>
      <c r="I17" s="55"/>
      <c r="J17" s="55"/>
    </row>
    <row r="18" spans="2:10" ht="45">
      <c r="B18" s="56">
        <v>6.1</v>
      </c>
      <c r="C18" s="57" t="s">
        <v>362</v>
      </c>
      <c r="D18" s="52" t="str">
        <f>+[1]Sheet1!$B$11</f>
        <v>Other Expenditure</v>
      </c>
      <c r="E18" s="52"/>
      <c r="F18" s="52"/>
      <c r="G18" s="52"/>
      <c r="H18" s="52"/>
      <c r="I18" s="52"/>
      <c r="J18" s="52"/>
    </row>
    <row r="19" spans="2:10" ht="45">
      <c r="B19" s="56">
        <v>6.2</v>
      </c>
      <c r="C19" s="57" t="s">
        <v>363</v>
      </c>
      <c r="D19" s="52" t="str">
        <f>+[1]Sheet1!$B$11</f>
        <v>Other Expenditure</v>
      </c>
      <c r="E19" s="52"/>
      <c r="F19" s="52"/>
      <c r="G19" s="52"/>
      <c r="H19" s="52"/>
      <c r="I19" s="52"/>
      <c r="J19" s="52"/>
    </row>
    <row r="20" spans="2:10" ht="45">
      <c r="B20" s="56">
        <v>6.3</v>
      </c>
      <c r="C20" s="57" t="s">
        <v>364</v>
      </c>
      <c r="D20" s="52" t="str">
        <f>+[1]Sheet1!$B$11</f>
        <v>Other Expenditure</v>
      </c>
      <c r="E20" s="52"/>
      <c r="F20" s="53">
        <v>64.876779999999997</v>
      </c>
      <c r="G20" s="58">
        <v>84.808620000000005</v>
      </c>
      <c r="H20" s="53">
        <v>79.786599999999993</v>
      </c>
      <c r="I20" s="53">
        <v>122.52225600000001</v>
      </c>
      <c r="J20" s="53">
        <v>53.296576000000009</v>
      </c>
    </row>
    <row r="21" spans="2:10" ht="45">
      <c r="B21" s="56">
        <v>6.4</v>
      </c>
      <c r="C21" s="57" t="s">
        <v>365</v>
      </c>
      <c r="D21" s="52" t="str">
        <f>+[1]Sheet1!$B$11</f>
        <v>Other Expenditure</v>
      </c>
      <c r="E21" s="52"/>
      <c r="F21" s="53">
        <v>0.49721020000000005</v>
      </c>
      <c r="G21" s="58">
        <v>0.74179499999999998</v>
      </c>
      <c r="H21" s="53">
        <v>0.76028899999999999</v>
      </c>
      <c r="I21" s="53">
        <v>0.36747580000000002</v>
      </c>
      <c r="J21" s="53">
        <v>0.31629560000000001</v>
      </c>
    </row>
    <row r="22" spans="2:10" ht="45">
      <c r="B22" s="56">
        <v>6.5</v>
      </c>
      <c r="C22" s="57" t="s">
        <v>366</v>
      </c>
      <c r="D22" s="52" t="str">
        <f>+[1]Sheet1!$B$11</f>
        <v>Other Expenditure</v>
      </c>
      <c r="E22" s="52"/>
      <c r="F22" s="52"/>
      <c r="G22" s="52"/>
      <c r="H22" s="52"/>
      <c r="I22" s="52"/>
      <c r="J22" s="52"/>
    </row>
    <row r="23" spans="2:10" ht="45">
      <c r="B23" s="56">
        <v>6.6</v>
      </c>
      <c r="C23" s="57" t="s">
        <v>367</v>
      </c>
      <c r="D23" s="52" t="str">
        <f>+[1]Sheet1!$B$11</f>
        <v>Other Expenditure</v>
      </c>
      <c r="E23" s="52"/>
      <c r="F23" s="52"/>
      <c r="G23" s="52"/>
      <c r="H23" s="52"/>
      <c r="I23" s="52"/>
      <c r="J23" s="52"/>
    </row>
    <row r="24" spans="2:10" ht="45">
      <c r="B24" s="56">
        <v>6.7</v>
      </c>
      <c r="C24" s="57" t="s">
        <v>368</v>
      </c>
      <c r="D24" s="52" t="str">
        <f>+[1]Sheet1!$B$11</f>
        <v>Other Expenditure</v>
      </c>
      <c r="E24" s="52"/>
      <c r="F24" s="52"/>
      <c r="G24" s="52"/>
      <c r="H24" s="52"/>
      <c r="I24" s="52"/>
      <c r="J24" s="52"/>
    </row>
    <row r="25" spans="2:10" ht="45">
      <c r="B25" s="56">
        <v>6.8</v>
      </c>
      <c r="C25" s="57" t="s">
        <v>369</v>
      </c>
      <c r="D25" s="52" t="str">
        <f>+[1]Sheet1!$B$11</f>
        <v>Other Expenditure</v>
      </c>
      <c r="E25" s="52"/>
      <c r="F25" s="59">
        <v>7.42</v>
      </c>
      <c r="G25" s="58">
        <v>7.665</v>
      </c>
      <c r="H25" s="59">
        <v>9.1300000000000008</v>
      </c>
      <c r="I25" s="53">
        <v>7.5</v>
      </c>
      <c r="J25" s="58">
        <v>1.38</v>
      </c>
    </row>
    <row r="26" spans="2:10" ht="45">
      <c r="B26" s="56">
        <v>6.9</v>
      </c>
      <c r="C26" s="57" t="s">
        <v>370</v>
      </c>
      <c r="D26" s="52" t="str">
        <f>+[1]Sheet1!$B$11</f>
        <v>Other Expenditure</v>
      </c>
      <c r="E26" s="52"/>
      <c r="F26" s="52"/>
      <c r="G26" s="52"/>
      <c r="H26" s="52"/>
      <c r="I26" s="52"/>
      <c r="J26" s="52"/>
    </row>
    <row r="27" spans="2:10" ht="45">
      <c r="B27" s="51"/>
      <c r="C27" s="52" t="s">
        <v>371</v>
      </c>
      <c r="D27" s="52" t="str">
        <f>+[1]Sheet1!$B$11</f>
        <v>Other Expenditure</v>
      </c>
      <c r="E27" s="52"/>
      <c r="F27" s="55">
        <f>+SUM(F17:F26)</f>
        <v>72.793990199999996</v>
      </c>
      <c r="G27" s="55">
        <f t="shared" ref="G27:J27" si="0">+SUM(G17:G26)</f>
        <v>93.215415000000007</v>
      </c>
      <c r="H27" s="55">
        <f t="shared" si="0"/>
        <v>89.676888999999989</v>
      </c>
      <c r="I27" s="55">
        <f t="shared" si="0"/>
        <v>130.38973179999999</v>
      </c>
      <c r="J27" s="55">
        <f t="shared" si="0"/>
        <v>54.992871600000008</v>
      </c>
    </row>
    <row r="28" spans="2:10" ht="45">
      <c r="B28" s="50">
        <v>7</v>
      </c>
      <c r="C28" s="52" t="s">
        <v>372</v>
      </c>
      <c r="D28" s="52" t="str">
        <f>+[1]Sheet1!$B$7</f>
        <v>Remuneration &amp; Benefits</v>
      </c>
      <c r="E28" s="52"/>
      <c r="F28" s="52"/>
      <c r="G28" s="52"/>
      <c r="H28" s="52"/>
      <c r="I28" s="52"/>
      <c r="J28" s="52"/>
    </row>
    <row r="29" spans="2:10" ht="45">
      <c r="B29" s="56">
        <v>7.1</v>
      </c>
      <c r="C29" s="57" t="s">
        <v>373</v>
      </c>
      <c r="D29" s="52" t="str">
        <f>+[1]Sheet1!$B$7</f>
        <v>Remuneration &amp; Benefits</v>
      </c>
      <c r="E29" s="52" t="s">
        <v>374</v>
      </c>
      <c r="F29" s="53">
        <f>(3424.3815901/100)*100</f>
        <v>3424.3815900999998</v>
      </c>
      <c r="G29" s="53">
        <v>3028.3600888999995</v>
      </c>
      <c r="H29" s="53">
        <v>3568.9672166000005</v>
      </c>
      <c r="I29" s="53">
        <v>2964.0716603999999</v>
      </c>
      <c r="J29" s="60">
        <f>3603.4487175-J32+[1]Sheet1!J10</f>
        <v>3538.0490675000001</v>
      </c>
    </row>
    <row r="30" spans="2:10" ht="45">
      <c r="B30" s="56">
        <v>7.2</v>
      </c>
      <c r="C30" s="57" t="s">
        <v>375</v>
      </c>
      <c r="D30" s="52" t="str">
        <f>+[1]Sheet1!$B$7</f>
        <v>Remuneration &amp; Benefits</v>
      </c>
      <c r="E30" s="52" t="s">
        <v>376</v>
      </c>
      <c r="F30" s="53">
        <f>(111.4163723/100)*100</f>
        <v>111.41637230000001</v>
      </c>
      <c r="G30" s="53">
        <v>60.867149999999995</v>
      </c>
      <c r="H30" s="53">
        <v>48.810884999999999</v>
      </c>
      <c r="I30" s="53">
        <v>51.057839999999999</v>
      </c>
      <c r="J30" s="60">
        <v>91.98814999999999</v>
      </c>
    </row>
    <row r="31" spans="2:10" ht="45">
      <c r="B31" s="56">
        <v>7.3</v>
      </c>
      <c r="C31" s="57" t="s">
        <v>377</v>
      </c>
      <c r="D31" s="52" t="str">
        <f>+[1]Sheet1!$B$7</f>
        <v>Remuneration &amp; Benefits</v>
      </c>
      <c r="E31" s="52" t="s">
        <v>378</v>
      </c>
      <c r="F31" s="53">
        <f>(284.4972044/100)*100</f>
        <v>284.49720439999999</v>
      </c>
      <c r="G31" s="53">
        <v>172.59164430000004</v>
      </c>
      <c r="H31" s="53">
        <v>203.43289950000002</v>
      </c>
      <c r="I31" s="53">
        <v>599.31768069999987</v>
      </c>
      <c r="J31" s="60">
        <v>261.99522010000004</v>
      </c>
    </row>
    <row r="32" spans="2:10" ht="45">
      <c r="B32" s="56">
        <v>7.4</v>
      </c>
      <c r="C32" s="57" t="s">
        <v>379</v>
      </c>
      <c r="D32" s="52" t="str">
        <f>+[1]Sheet1!$B$7</f>
        <v>Remuneration &amp; Benefits</v>
      </c>
      <c r="E32" s="52"/>
      <c r="F32" s="53">
        <v>0</v>
      </c>
      <c r="G32" s="53"/>
      <c r="H32" s="53"/>
      <c r="I32" s="53"/>
      <c r="J32" s="60">
        <v>0.46</v>
      </c>
    </row>
    <row r="33" spans="2:12" ht="63.75">
      <c r="B33" s="56">
        <v>7.5</v>
      </c>
      <c r="C33" s="57" t="s">
        <v>380</v>
      </c>
      <c r="D33" s="52" t="str">
        <f>+[1]Sheet1!$B$7</f>
        <v>Remuneration &amp; Benefits</v>
      </c>
      <c r="E33" s="49" t="s">
        <v>381</v>
      </c>
      <c r="F33" s="53">
        <f>(513.7629/100)*100</f>
        <v>513.76289999999995</v>
      </c>
      <c r="G33" s="53">
        <v>593.33744000000002</v>
      </c>
      <c r="H33" s="53">
        <v>702.6243599999998</v>
      </c>
      <c r="I33" s="53">
        <v>647.74206000000004</v>
      </c>
      <c r="J33" s="60">
        <v>758.44331000000011</v>
      </c>
    </row>
    <row r="34" spans="2:12" ht="45">
      <c r="B34" s="56">
        <v>7.6</v>
      </c>
      <c r="C34" s="57" t="s">
        <v>382</v>
      </c>
      <c r="D34" s="52" t="str">
        <f>+[1]Sheet1!$B$7</f>
        <v>Remuneration &amp; Benefits</v>
      </c>
      <c r="E34" s="52"/>
      <c r="F34" s="52"/>
      <c r="G34" s="52"/>
      <c r="H34" s="52"/>
      <c r="I34" s="53"/>
      <c r="J34" s="53"/>
    </row>
    <row r="35" spans="2:12" ht="45">
      <c r="B35" s="51"/>
      <c r="C35" s="61" t="s">
        <v>383</v>
      </c>
      <c r="D35" s="52" t="str">
        <f>+[1]Sheet1!$B$7</f>
        <v>Remuneration &amp; Benefits</v>
      </c>
      <c r="E35" s="52"/>
      <c r="F35" s="53">
        <f>+SUM(F29:F34)</f>
        <v>4334.0580668000002</v>
      </c>
      <c r="G35" s="53">
        <f>+SUM(G29:G34)</f>
        <v>3855.1563231999999</v>
      </c>
      <c r="H35" s="53">
        <f t="shared" ref="H35:J35" si="1">+SUM(H29:H34)</f>
        <v>4523.8353611000002</v>
      </c>
      <c r="I35" s="53">
        <f t="shared" si="1"/>
        <v>4262.1892410999999</v>
      </c>
      <c r="J35" s="62">
        <f t="shared" si="1"/>
        <v>4650.9357476000005</v>
      </c>
    </row>
    <row r="36" spans="2:12">
      <c r="B36" s="50">
        <v>8</v>
      </c>
      <c r="C36" s="52" t="s">
        <v>384</v>
      </c>
      <c r="D36" s="52"/>
      <c r="E36" s="52"/>
      <c r="F36" s="53"/>
      <c r="G36" s="52"/>
      <c r="H36" s="52"/>
      <c r="I36" s="52"/>
      <c r="J36" s="52"/>
    </row>
    <row r="37" spans="2:12" ht="45">
      <c r="B37" s="50">
        <v>9</v>
      </c>
      <c r="C37" s="52" t="s">
        <v>385</v>
      </c>
      <c r="D37" s="52" t="str">
        <f>+[1]Sheet1!B11</f>
        <v>Other Expenditure</v>
      </c>
      <c r="E37" s="49" t="s">
        <v>386</v>
      </c>
      <c r="F37" s="52"/>
      <c r="G37" s="52"/>
      <c r="H37" s="52"/>
      <c r="I37" s="52"/>
      <c r="J37" s="52"/>
    </row>
    <row r="38" spans="2:12">
      <c r="B38" s="50">
        <v>10</v>
      </c>
      <c r="C38" s="52" t="s">
        <v>387</v>
      </c>
      <c r="D38" s="52"/>
      <c r="E38" s="52"/>
      <c r="F38" s="52"/>
      <c r="G38" s="52"/>
      <c r="H38" s="52"/>
      <c r="I38" s="52"/>
      <c r="J38" s="52"/>
    </row>
    <row r="39" spans="2:12" ht="30">
      <c r="B39" s="50">
        <v>11</v>
      </c>
      <c r="C39" s="52" t="s">
        <v>388</v>
      </c>
      <c r="D39" s="52" t="str">
        <f>+[1]Sheet1!B10</f>
        <v>Common Charges</v>
      </c>
      <c r="E39" s="49" t="s">
        <v>389</v>
      </c>
      <c r="F39" s="55">
        <f>+[1]Sheet1!C10</f>
        <v>338.91147999999998</v>
      </c>
      <c r="G39" s="55">
        <f>+[1]Sheet1!D10</f>
        <v>336.91687999999999</v>
      </c>
      <c r="H39" s="55">
        <f>+[1]Sheet1!E10</f>
        <v>405.75342000000001</v>
      </c>
      <c r="I39" s="55">
        <f>+[1]Sheet1!F10</f>
        <v>399.92104539999997</v>
      </c>
      <c r="J39" s="55">
        <f>+[1]Sheet1!G10</f>
        <v>444.44780349999996</v>
      </c>
    </row>
    <row r="40" spans="2:12">
      <c r="B40" s="50">
        <v>12</v>
      </c>
      <c r="C40" s="52" t="s">
        <v>390</v>
      </c>
      <c r="D40" s="52"/>
      <c r="E40" s="52"/>
      <c r="F40" s="55">
        <f>+[1]Sheet1!C11-F27-F13+[1]Sheet1!C9-[1]Sheet1!C30</f>
        <v>276.61608779999995</v>
      </c>
      <c r="G40" s="55">
        <f>+[1]Sheet1!D11-G27-G13+[1]Sheet1!D9-[1]Sheet1!D30</f>
        <v>237.62513999999999</v>
      </c>
      <c r="H40" s="55">
        <f>+[1]Sheet1!E11-H27-H13+[1]Sheet1!E9-[1]Sheet1!E30</f>
        <v>228.8011600000001</v>
      </c>
      <c r="I40" s="55">
        <f>+[1]Sheet1!F11-I27-I13+[1]Sheet1!F9-[1]Sheet1!F30</f>
        <v>218.56986000000006</v>
      </c>
      <c r="J40" s="55">
        <f>+[1]Sheet1!G11-J27-J13+[1]Sheet1!G9-[1]Sheet1!G30</f>
        <v>28.494538999999918</v>
      </c>
    </row>
    <row r="41" spans="2:12">
      <c r="B41" s="50">
        <v>14</v>
      </c>
      <c r="C41" s="52" t="s">
        <v>391</v>
      </c>
      <c r="D41" s="52"/>
      <c r="E41" s="52"/>
      <c r="F41" s="55">
        <f>+SUM(F11:F40)-F27-F35</f>
        <v>7077.7421972999982</v>
      </c>
      <c r="G41" s="55">
        <f t="shared" ref="G41:J41" si="2">+SUM(G11:G40)-G27-G35</f>
        <v>7637.2058352999984</v>
      </c>
      <c r="H41" s="55">
        <f t="shared" si="2"/>
        <v>8720.9123469000024</v>
      </c>
      <c r="I41" s="55">
        <f t="shared" si="2"/>
        <v>7892.152281300002</v>
      </c>
      <c r="J41" s="55">
        <f t="shared" si="2"/>
        <v>9784.3963858999978</v>
      </c>
    </row>
    <row r="42" spans="2:12" ht="30">
      <c r="B42" s="63" t="s">
        <v>392</v>
      </c>
      <c r="C42" s="52" t="s">
        <v>393</v>
      </c>
      <c r="D42" s="52" t="str">
        <f>+[1]Sheet1!B13</f>
        <v>Recovery -Others</v>
      </c>
      <c r="E42" s="49" t="s">
        <v>394</v>
      </c>
      <c r="F42" s="55">
        <f>+[1]Sheet1!C13</f>
        <v>36.006689800000004</v>
      </c>
      <c r="G42" s="55">
        <f>+[1]Sheet1!D13</f>
        <v>61.913890000000009</v>
      </c>
      <c r="H42" s="55">
        <f>+[1]Sheet1!E13</f>
        <v>32.133026099999995</v>
      </c>
      <c r="I42" s="55">
        <f>+[1]Sheet1!F13</f>
        <v>68.889058599999984</v>
      </c>
      <c r="J42" s="55">
        <f>+[1]Sheet1!G13+[1]Sheet1!G15</f>
        <v>1744.2413699999997</v>
      </c>
    </row>
    <row r="43" spans="2:12">
      <c r="B43" s="50">
        <v>15</v>
      </c>
      <c r="C43" s="52" t="s">
        <v>395</v>
      </c>
      <c r="D43" s="52"/>
      <c r="E43" s="52"/>
      <c r="F43" s="55">
        <f>+F41-F42</f>
        <v>7041.7355074999978</v>
      </c>
      <c r="G43" s="55">
        <f t="shared" ref="G43:I43" si="3">+G41-G42</f>
        <v>7575.2919452999986</v>
      </c>
      <c r="H43" s="55">
        <f t="shared" si="3"/>
        <v>8688.7793208000021</v>
      </c>
      <c r="I43" s="55">
        <f t="shared" si="3"/>
        <v>7823.2632227000022</v>
      </c>
      <c r="J43" s="55">
        <f>+J41-J42</f>
        <v>8040.155015899998</v>
      </c>
    </row>
    <row r="44" spans="2:12" ht="22.5">
      <c r="B44" s="64">
        <v>16</v>
      </c>
      <c r="C44" s="52" t="s">
        <v>396</v>
      </c>
      <c r="D44" s="52"/>
      <c r="E44" s="52"/>
      <c r="F44" s="52"/>
      <c r="G44" s="52"/>
      <c r="H44" s="52"/>
      <c r="I44" s="52"/>
      <c r="J44" s="52"/>
    </row>
    <row r="45" spans="2:12">
      <c r="B45" s="51" t="s">
        <v>397</v>
      </c>
      <c r="C45" s="65"/>
      <c r="D45" s="66"/>
      <c r="E45" s="66"/>
      <c r="F45" s="67"/>
      <c r="G45" s="67"/>
      <c r="H45" s="52"/>
      <c r="I45" s="67"/>
      <c r="J45" s="67"/>
    </row>
    <row r="46" spans="2:12" ht="15" customHeight="1">
      <c r="B46" s="463" t="s">
        <v>421</v>
      </c>
      <c r="C46" s="464"/>
      <c r="D46" s="464"/>
      <c r="E46" s="464"/>
      <c r="F46" s="464"/>
      <c r="G46" s="464"/>
      <c r="H46" s="464"/>
      <c r="I46" s="464"/>
      <c r="J46" s="464"/>
      <c r="K46" s="464"/>
      <c r="L46" s="465"/>
    </row>
    <row r="47" spans="2:12" ht="15" customHeight="1">
      <c r="B47" s="448" t="s">
        <v>422</v>
      </c>
      <c r="C47" s="449"/>
      <c r="D47" s="449"/>
      <c r="E47" s="449"/>
      <c r="F47" s="449"/>
      <c r="G47" s="449"/>
      <c r="H47" s="449"/>
      <c r="I47" s="449"/>
      <c r="J47" s="449"/>
      <c r="K47" s="449"/>
      <c r="L47" s="450"/>
    </row>
    <row r="48" spans="2:12" ht="15" customHeight="1">
      <c r="B48" s="448" t="s">
        <v>423</v>
      </c>
      <c r="C48" s="449"/>
      <c r="D48" s="449"/>
      <c r="E48" s="449"/>
      <c r="F48" s="449"/>
      <c r="G48" s="449"/>
      <c r="H48" s="449"/>
      <c r="I48" s="449"/>
      <c r="J48" s="449"/>
      <c r="K48" s="449"/>
      <c r="L48" s="450"/>
    </row>
    <row r="49" spans="2:12" ht="12.95" customHeight="1">
      <c r="B49" s="448" t="s">
        <v>424</v>
      </c>
      <c r="C49" s="449"/>
      <c r="D49" s="449"/>
      <c r="E49" s="449"/>
      <c r="F49" s="449"/>
      <c r="G49" s="449"/>
      <c r="H49" s="449"/>
      <c r="I49" s="449"/>
      <c r="J49" s="449"/>
      <c r="K49" s="449"/>
      <c r="L49" s="450"/>
    </row>
    <row r="50" spans="2:12" ht="15" customHeight="1">
      <c r="B50" s="448" t="s">
        <v>425</v>
      </c>
      <c r="C50" s="449"/>
      <c r="D50" s="449"/>
      <c r="E50" s="449"/>
      <c r="F50" s="449"/>
      <c r="G50" s="449"/>
      <c r="H50" s="449"/>
      <c r="I50" s="449"/>
      <c r="J50" s="449"/>
      <c r="K50" s="449"/>
      <c r="L50" s="450"/>
    </row>
    <row r="51" spans="2:12" ht="12.95" customHeight="1">
      <c r="B51" s="448" t="s">
        <v>426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50"/>
    </row>
    <row r="52" spans="2:12" ht="14.1" customHeight="1">
      <c r="B52" s="448" t="s">
        <v>427</v>
      </c>
      <c r="C52" s="449"/>
      <c r="D52" s="449"/>
      <c r="E52" s="449"/>
      <c r="F52" s="449"/>
      <c r="G52" s="449"/>
      <c r="H52" s="449"/>
      <c r="I52" s="449"/>
      <c r="J52" s="449"/>
      <c r="K52" s="449"/>
      <c r="L52" s="450"/>
    </row>
    <row r="53" spans="2:12" ht="14.1" customHeight="1">
      <c r="B53" s="448" t="s">
        <v>428</v>
      </c>
      <c r="C53" s="449"/>
      <c r="D53" s="449"/>
      <c r="E53" s="449"/>
      <c r="F53" s="449"/>
      <c r="G53" s="449"/>
      <c r="H53" s="449"/>
      <c r="I53" s="449"/>
      <c r="J53" s="449"/>
      <c r="K53" s="449"/>
      <c r="L53" s="450"/>
    </row>
    <row r="54" spans="2:12" ht="14.1" customHeight="1">
      <c r="B54" s="451" t="s">
        <v>429</v>
      </c>
      <c r="C54" s="452"/>
      <c r="D54" s="452"/>
      <c r="E54" s="452"/>
      <c r="F54" s="452"/>
      <c r="G54" s="452"/>
      <c r="H54" s="452"/>
      <c r="I54" s="452"/>
      <c r="J54" s="452"/>
      <c r="K54" s="452"/>
      <c r="L54" s="453"/>
    </row>
    <row r="56" spans="2:12" hidden="1">
      <c r="F56" s="69">
        <v>7041.7355074999978</v>
      </c>
      <c r="G56" s="69">
        <v>7575.2919453000004</v>
      </c>
      <c r="H56" s="69">
        <v>8688.7793207999985</v>
      </c>
      <c r="I56" s="69">
        <v>7823.2632227000004</v>
      </c>
      <c r="J56" s="70">
        <v>8040.155015899998</v>
      </c>
      <c r="L56" s="71"/>
    </row>
    <row r="57" spans="2:12" hidden="1">
      <c r="F57" s="71">
        <f>+F56-F43</f>
        <v>0</v>
      </c>
      <c r="G57" s="71">
        <f t="shared" ref="G57:J57" si="4">+G56-G43</f>
        <v>0</v>
      </c>
      <c r="H57" s="71">
        <f t="shared" si="4"/>
        <v>0</v>
      </c>
      <c r="I57" s="71">
        <f t="shared" si="4"/>
        <v>0</v>
      </c>
      <c r="J57" s="71">
        <f t="shared" si="4"/>
        <v>0</v>
      </c>
    </row>
    <row r="58" spans="2:12">
      <c r="C58" s="72" t="s">
        <v>398</v>
      </c>
      <c r="D58" s="73"/>
      <c r="E58" s="73"/>
      <c r="F58" s="47" t="s">
        <v>347</v>
      </c>
      <c r="G58" s="47" t="s">
        <v>348</v>
      </c>
      <c r="H58" s="47" t="s">
        <v>349</v>
      </c>
      <c r="I58" s="47" t="s">
        <v>350</v>
      </c>
      <c r="J58" s="47" t="s">
        <v>351</v>
      </c>
    </row>
    <row r="59" spans="2:12">
      <c r="C59" s="73" t="s">
        <v>399</v>
      </c>
      <c r="D59" s="73"/>
      <c r="E59" s="73"/>
      <c r="F59" s="74">
        <f>+[1]Sheet1!C9-[1]Sheet1!C30</f>
        <v>0</v>
      </c>
      <c r="G59" s="74">
        <f>+[1]Sheet1!D9-[1]Sheet1!D30</f>
        <v>0</v>
      </c>
      <c r="H59" s="74">
        <f>+[1]Sheet1!E9-[1]Sheet1!E30</f>
        <v>0</v>
      </c>
      <c r="I59" s="74">
        <f>+[1]Sheet1!F9-[1]Sheet1!F30</f>
        <v>0</v>
      </c>
      <c r="J59" s="74">
        <f>+[1]Sheet1!G9-[1]Sheet1!G30</f>
        <v>0</v>
      </c>
    </row>
    <row r="60" spans="2:12">
      <c r="C60" s="75" t="s">
        <v>400</v>
      </c>
      <c r="D60" s="73"/>
      <c r="E60" s="73"/>
      <c r="F60" s="74"/>
      <c r="G60" s="74"/>
      <c r="H60" s="60"/>
      <c r="I60" s="60">
        <v>23.282969999999999</v>
      </c>
      <c r="J60" s="60">
        <v>93.698679999999996</v>
      </c>
    </row>
    <row r="61" spans="2:12">
      <c r="C61" s="75" t="s">
        <v>401</v>
      </c>
      <c r="D61" s="73"/>
      <c r="E61" s="73"/>
      <c r="F61" s="60">
        <v>18.562339999999999</v>
      </c>
      <c r="G61" s="60">
        <v>30.217770000000002</v>
      </c>
      <c r="H61" s="60">
        <v>55.889760000000003</v>
      </c>
      <c r="I61" s="60">
        <v>26.05977</v>
      </c>
      <c r="J61" s="60">
        <v>24.989900000000002</v>
      </c>
    </row>
    <row r="62" spans="2:12">
      <c r="C62" s="75" t="s">
        <v>402</v>
      </c>
      <c r="D62" s="73"/>
      <c r="E62" s="73"/>
      <c r="F62" s="60">
        <v>12.544130000000001</v>
      </c>
      <c r="G62" s="60">
        <v>10.124730000000001</v>
      </c>
      <c r="H62" s="60">
        <v>5.0678599999999996</v>
      </c>
      <c r="I62" s="60">
        <v>4.6053800000000003</v>
      </c>
      <c r="J62" s="60">
        <v>8.0391200000000005</v>
      </c>
    </row>
    <row r="63" spans="2:12">
      <c r="C63" s="75" t="s">
        <v>403</v>
      </c>
      <c r="D63" s="73"/>
      <c r="E63" s="73"/>
      <c r="F63" s="60">
        <v>8.76187</v>
      </c>
      <c r="G63" s="60">
        <v>11.47237</v>
      </c>
      <c r="H63" s="60">
        <v>10.5732</v>
      </c>
      <c r="I63" s="60">
        <v>9.8664000000000005</v>
      </c>
      <c r="J63" s="60">
        <v>14.416740000000001</v>
      </c>
    </row>
    <row r="64" spans="2:12">
      <c r="C64" s="75" t="s">
        <v>404</v>
      </c>
      <c r="D64" s="73"/>
      <c r="E64" s="73"/>
      <c r="F64" s="60">
        <v>25.719899999999999</v>
      </c>
      <c r="G64" s="60">
        <v>29.960349999999998</v>
      </c>
      <c r="H64" s="60">
        <v>34.417050000000003</v>
      </c>
      <c r="I64" s="60">
        <v>48.589530000000003</v>
      </c>
      <c r="J64" s="60">
        <v>78.039780000000007</v>
      </c>
    </row>
    <row r="65" spans="3:10">
      <c r="C65" s="75" t="s">
        <v>405</v>
      </c>
      <c r="D65" s="73"/>
      <c r="E65" s="73"/>
      <c r="F65" s="60">
        <v>16.763157800000002</v>
      </c>
      <c r="G65" s="60">
        <v>29.580020000000001</v>
      </c>
      <c r="H65" s="60">
        <v>38.32291</v>
      </c>
      <c r="I65" s="60">
        <v>29.65156</v>
      </c>
      <c r="J65" s="60">
        <v>23.618790000000001</v>
      </c>
    </row>
    <row r="66" spans="3:10">
      <c r="C66" s="75" t="s">
        <v>406</v>
      </c>
      <c r="D66" s="73"/>
      <c r="E66" s="73"/>
      <c r="F66" s="60">
        <v>7.6157700000000004</v>
      </c>
      <c r="G66" s="60">
        <v>1.07294</v>
      </c>
      <c r="H66" s="60">
        <v>0.53783999999999998</v>
      </c>
      <c r="I66" s="60">
        <v>0.65378999999999998</v>
      </c>
      <c r="J66" s="60">
        <v>0.79333000000000009</v>
      </c>
    </row>
    <row r="67" spans="3:10">
      <c r="C67" s="75" t="s">
        <v>407</v>
      </c>
      <c r="D67" s="73"/>
      <c r="E67" s="73"/>
      <c r="F67" s="60">
        <v>1.5053300000000001</v>
      </c>
      <c r="G67" s="60">
        <v>1.5745100000000001</v>
      </c>
      <c r="H67" s="60">
        <v>1.3447199999999999</v>
      </c>
      <c r="I67" s="60">
        <v>1.5515399999999999</v>
      </c>
      <c r="J67" s="60">
        <v>1.51945</v>
      </c>
    </row>
    <row r="68" spans="3:10">
      <c r="C68" s="75" t="s">
        <v>408</v>
      </c>
      <c r="D68" s="73"/>
      <c r="E68" s="73"/>
      <c r="F68" s="60">
        <v>10.63931</v>
      </c>
      <c r="G68" s="60">
        <v>0.34778999999999999</v>
      </c>
      <c r="H68" s="60">
        <v>1.7000000000000001E-2</v>
      </c>
      <c r="I68" s="60">
        <v>0</v>
      </c>
      <c r="J68" s="60">
        <v>0</v>
      </c>
    </row>
    <row r="69" spans="3:10">
      <c r="C69" s="75" t="s">
        <v>409</v>
      </c>
      <c r="D69" s="73"/>
      <c r="E69" s="73"/>
      <c r="F69" s="60"/>
      <c r="G69" s="60"/>
      <c r="H69" s="60">
        <v>31.385000000000002</v>
      </c>
      <c r="I69" s="60">
        <v>2.48</v>
      </c>
      <c r="J69" s="60">
        <v>14.59887</v>
      </c>
    </row>
    <row r="70" spans="3:10">
      <c r="C70" s="75" t="s">
        <v>410</v>
      </c>
      <c r="D70" s="73"/>
      <c r="E70" s="73"/>
      <c r="F70" s="60"/>
      <c r="G70" s="76">
        <v>87.777600000000007</v>
      </c>
      <c r="H70" s="60">
        <v>0</v>
      </c>
      <c r="I70" s="60">
        <v>0</v>
      </c>
      <c r="J70" s="60">
        <v>0</v>
      </c>
    </row>
    <row r="71" spans="3:10">
      <c r="C71" s="75" t="s">
        <v>411</v>
      </c>
      <c r="D71" s="73"/>
      <c r="E71" s="73"/>
      <c r="F71" s="60"/>
      <c r="G71" s="76"/>
      <c r="H71" s="60"/>
      <c r="I71" s="60"/>
      <c r="J71" s="60">
        <v>-306.09409599999998</v>
      </c>
    </row>
    <row r="72" spans="3:10">
      <c r="C72" s="75" t="s">
        <v>412</v>
      </c>
      <c r="D72" s="73"/>
      <c r="E72" s="73"/>
      <c r="F72" s="60">
        <v>64.904250000000005</v>
      </c>
      <c r="G72" s="76">
        <v>0</v>
      </c>
      <c r="H72" s="60">
        <v>0</v>
      </c>
      <c r="I72" s="60">
        <v>0</v>
      </c>
      <c r="J72" s="60">
        <v>0</v>
      </c>
    </row>
    <row r="73" spans="3:10">
      <c r="C73" s="73" t="s">
        <v>413</v>
      </c>
      <c r="D73" s="73"/>
      <c r="E73" s="73"/>
      <c r="F73" s="74">
        <f>276.6160878-SUM(F61:F72)</f>
        <v>109.60003</v>
      </c>
      <c r="G73" s="74">
        <f>237.62514-SUM(G61:G72)</f>
        <v>35.497059999999976</v>
      </c>
      <c r="H73" s="60">
        <f>228.80116-SUM(H61:H72)</f>
        <v>51.245820000000037</v>
      </c>
      <c r="I73" s="74">
        <f>218.56986-SUM(I60:I72)</f>
        <v>71.828920000000039</v>
      </c>
      <c r="J73" s="74">
        <f>28.494539-SUM(J60:J72)</f>
        <v>74.873975000000002</v>
      </c>
    </row>
    <row r="74" spans="3:10">
      <c r="C74" s="73" t="s">
        <v>336</v>
      </c>
      <c r="D74" s="73"/>
      <c r="E74" s="73"/>
      <c r="F74" s="60">
        <f>+SUM(F59:F73)</f>
        <v>276.6160878</v>
      </c>
      <c r="G74" s="60">
        <f>+SUM(G59:G73)</f>
        <v>237.62513999999999</v>
      </c>
      <c r="H74" s="60">
        <f>+SUM(H59:H73)</f>
        <v>228.80116000000001</v>
      </c>
      <c r="I74" s="60">
        <f>+SUM(I59:I73)</f>
        <v>218.56986000000001</v>
      </c>
      <c r="J74" s="60">
        <f>+SUM(J59:J73)</f>
        <v>28.494539000000003</v>
      </c>
    </row>
    <row r="76" spans="3:10">
      <c r="C76" s="46" t="s">
        <v>414</v>
      </c>
      <c r="F76" s="71">
        <f>+F74-F40</f>
        <v>0</v>
      </c>
      <c r="G76" s="71">
        <f>+G74-G40</f>
        <v>0</v>
      </c>
      <c r="H76" s="71">
        <f>+H74-H40</f>
        <v>0</v>
      </c>
      <c r="I76" s="71">
        <f>+I74-I40</f>
        <v>0</v>
      </c>
      <c r="J76" s="71">
        <f>+J74-J40</f>
        <v>8.5265128291212022E-14</v>
      </c>
    </row>
    <row r="78" spans="3:10">
      <c r="C78" s="72" t="s">
        <v>415</v>
      </c>
      <c r="D78" s="73"/>
      <c r="E78" s="73"/>
      <c r="F78" s="47" t="s">
        <v>347</v>
      </c>
      <c r="G78" s="47" t="s">
        <v>348</v>
      </c>
      <c r="H78" s="47" t="s">
        <v>349</v>
      </c>
      <c r="I78" s="47" t="s">
        <v>350</v>
      </c>
      <c r="J78" s="47" t="s">
        <v>351</v>
      </c>
    </row>
    <row r="79" spans="3:10">
      <c r="C79" s="73" t="s">
        <v>416</v>
      </c>
      <c r="D79" s="73"/>
      <c r="E79" s="73"/>
      <c r="F79" s="60">
        <v>105.57608999999999</v>
      </c>
      <c r="G79" s="60">
        <v>59.11589</v>
      </c>
      <c r="H79" s="60">
        <v>73.254239999999996</v>
      </c>
      <c r="I79" s="60">
        <v>0.97235000000000005</v>
      </c>
      <c r="J79" s="60">
        <v>95.983989999999991</v>
      </c>
    </row>
    <row r="80" spans="3:10">
      <c r="C80" s="73" t="s">
        <v>417</v>
      </c>
      <c r="D80" s="73"/>
      <c r="E80" s="73"/>
      <c r="F80" s="60">
        <v>249.87747999999999</v>
      </c>
      <c r="G80" s="60">
        <v>250.23500000000001</v>
      </c>
      <c r="H80" s="60">
        <v>294.97437999999994</v>
      </c>
      <c r="I80" s="60">
        <v>303.92375000000004</v>
      </c>
      <c r="J80" s="60">
        <v>314.52931000000007</v>
      </c>
    </row>
    <row r="81" spans="3:10">
      <c r="C81" s="73" t="s">
        <v>418</v>
      </c>
      <c r="D81" s="73"/>
      <c r="E81" s="73"/>
      <c r="F81" s="60">
        <v>158.30932999999999</v>
      </c>
      <c r="G81" s="60">
        <v>283.98655000000002</v>
      </c>
      <c r="H81" s="60">
        <v>334.39573999999993</v>
      </c>
      <c r="I81" s="60">
        <v>342.84595999999999</v>
      </c>
      <c r="J81" s="60">
        <v>347.93001000000004</v>
      </c>
    </row>
    <row r="82" spans="3:10">
      <c r="C82" s="72" t="s">
        <v>336</v>
      </c>
      <c r="D82" s="72"/>
      <c r="E82" s="72"/>
      <c r="F82" s="77">
        <f>+SUM(F79:F81)</f>
        <v>513.76289999999995</v>
      </c>
      <c r="G82" s="77">
        <f>+SUM(G79:G81)</f>
        <v>593.33744000000002</v>
      </c>
      <c r="H82" s="77">
        <f>+SUM(H79:H81)</f>
        <v>702.6243599999998</v>
      </c>
      <c r="I82" s="77">
        <f>+SUM(I79:I81)</f>
        <v>647.74206000000004</v>
      </c>
      <c r="J82" s="77">
        <f>+SUM(J79:J81)</f>
        <v>758.44331000000011</v>
      </c>
    </row>
    <row r="83" spans="3:10">
      <c r="F83" s="71">
        <f>+F82-F33</f>
        <v>0</v>
      </c>
      <c r="G83" s="71">
        <f>+G82-G33</f>
        <v>0</v>
      </c>
      <c r="H83" s="71">
        <f>+H82-H33</f>
        <v>0</v>
      </c>
      <c r="I83" s="71">
        <f>+I82-I33</f>
        <v>0</v>
      </c>
      <c r="J83" s="71">
        <f>+J82-J33</f>
        <v>0</v>
      </c>
    </row>
    <row r="85" spans="3:10">
      <c r="C85" s="75" t="s">
        <v>419</v>
      </c>
      <c r="D85" s="73"/>
      <c r="E85" s="73"/>
      <c r="F85" s="60">
        <v>0</v>
      </c>
      <c r="G85" s="73"/>
      <c r="H85" s="73"/>
      <c r="I85" s="73"/>
      <c r="J85" s="73"/>
    </row>
    <row r="88" spans="3:10">
      <c r="C88" s="75" t="s">
        <v>420</v>
      </c>
      <c r="D88" s="73"/>
      <c r="E88" s="73"/>
      <c r="F88" s="60">
        <v>66.078908099999992</v>
      </c>
      <c r="G88" s="60">
        <v>145.94986880000002</v>
      </c>
      <c r="H88" s="60">
        <v>146.429215</v>
      </c>
      <c r="I88" s="60">
        <v>222.28612910000001</v>
      </c>
      <c r="J88" s="60">
        <v>94.807369600000001</v>
      </c>
    </row>
  </sheetData>
  <mergeCells count="16">
    <mergeCell ref="B53:L53"/>
    <mergeCell ref="B54:L54"/>
    <mergeCell ref="B5:J5"/>
    <mergeCell ref="B6:J6"/>
    <mergeCell ref="B7:H7"/>
    <mergeCell ref="I7:J7"/>
    <mergeCell ref="B46:L46"/>
    <mergeCell ref="B47:L47"/>
    <mergeCell ref="B48:L48"/>
    <mergeCell ref="B49:L49"/>
    <mergeCell ref="B50:L50"/>
    <mergeCell ref="B2:J2"/>
    <mergeCell ref="B3:J3"/>
    <mergeCell ref="B4:J4"/>
    <mergeCell ref="B51:L51"/>
    <mergeCell ref="B52:L52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22"/>
  <sheetViews>
    <sheetView topLeftCell="B1" workbookViewId="0">
      <selection sqref="A1:A1048576"/>
    </sheetView>
  </sheetViews>
  <sheetFormatPr defaultRowHeight="15"/>
  <cols>
    <col min="1" max="1" width="15.7109375" style="98" hidden="1" customWidth="1"/>
    <col min="2" max="2" width="28" style="98" customWidth="1"/>
    <col min="3" max="3" width="9" style="98" bestFit="1" customWidth="1"/>
    <col min="4" max="5" width="9.140625" style="99"/>
    <col min="6" max="6" width="11.7109375" style="98" customWidth="1"/>
    <col min="7" max="16384" width="9.140625" style="98"/>
  </cols>
  <sheetData>
    <row r="1" spans="1:7">
      <c r="B1" s="466" t="s">
        <v>799</v>
      </c>
      <c r="C1" s="466"/>
      <c r="D1" s="466"/>
      <c r="E1" s="466"/>
      <c r="F1" s="466"/>
      <c r="G1" s="466"/>
    </row>
    <row r="3" spans="1:7">
      <c r="B3" s="105"/>
      <c r="C3" s="105"/>
      <c r="D3" s="106"/>
      <c r="E3" s="106"/>
      <c r="F3" s="105"/>
      <c r="G3" s="107" t="s">
        <v>779</v>
      </c>
    </row>
    <row r="4" spans="1:7" ht="15.75" thickBot="1">
      <c r="A4" s="101" t="s">
        <v>780</v>
      </c>
      <c r="B4" s="108" t="s">
        <v>798</v>
      </c>
      <c r="C4" s="108" t="s">
        <v>781</v>
      </c>
      <c r="D4" s="106" t="s">
        <v>782</v>
      </c>
      <c r="E4" s="106" t="s">
        <v>783</v>
      </c>
      <c r="F4" s="107" t="s">
        <v>784</v>
      </c>
      <c r="G4" s="107" t="s">
        <v>785</v>
      </c>
    </row>
    <row r="5" spans="1:7" ht="15.75" thickTop="1">
      <c r="A5" s="102">
        <v>4326</v>
      </c>
      <c r="B5" s="109" t="s">
        <v>786</v>
      </c>
      <c r="C5" s="109">
        <v>0.98440000000000005</v>
      </c>
      <c r="D5" s="106"/>
      <c r="E5" s="106"/>
      <c r="F5" s="105">
        <v>1.0708599999999999</v>
      </c>
      <c r="G5" s="105">
        <v>8.2278599999999997</v>
      </c>
    </row>
    <row r="6" spans="1:7">
      <c r="A6" s="103">
        <v>4325</v>
      </c>
      <c r="B6" s="110" t="s">
        <v>787</v>
      </c>
      <c r="C6" s="110">
        <v>9.9839999999999998E-2</v>
      </c>
      <c r="D6" s="106">
        <v>0.13819000000000001</v>
      </c>
      <c r="E6" s="106">
        <v>3.2399999999999998E-2</v>
      </c>
      <c r="F6" s="105"/>
      <c r="G6" s="105"/>
    </row>
    <row r="7" spans="1:7">
      <c r="A7" s="102">
        <v>4313</v>
      </c>
      <c r="B7" s="109" t="s">
        <v>788</v>
      </c>
      <c r="C7" s="109">
        <v>0</v>
      </c>
      <c r="D7" s="106">
        <v>0</v>
      </c>
      <c r="E7" s="106">
        <v>0</v>
      </c>
      <c r="F7" s="105">
        <v>0</v>
      </c>
      <c r="G7" s="105">
        <v>0</v>
      </c>
    </row>
    <row r="8" spans="1:7">
      <c r="A8" s="102">
        <v>4314</v>
      </c>
      <c r="B8" s="109" t="s">
        <v>789</v>
      </c>
      <c r="C8" s="109"/>
      <c r="D8" s="106"/>
      <c r="E8" s="106">
        <v>1.1015999999999999</v>
      </c>
      <c r="F8" s="105"/>
      <c r="G8" s="105"/>
    </row>
    <row r="9" spans="1:7">
      <c r="A9" s="103">
        <v>4308</v>
      </c>
      <c r="B9" s="110" t="s">
        <v>790</v>
      </c>
      <c r="C9" s="110">
        <v>1.4999999999999999E-2</v>
      </c>
      <c r="D9" s="106">
        <v>3.7999999999999999E-2</v>
      </c>
      <c r="E9" s="106"/>
      <c r="F9" s="105">
        <v>2.5000000000000001E-2</v>
      </c>
      <c r="G9" s="105">
        <v>0.05</v>
      </c>
    </row>
    <row r="10" spans="1:7">
      <c r="A10" s="102">
        <v>5514</v>
      </c>
      <c r="B10" s="109" t="s">
        <v>791</v>
      </c>
      <c r="C10" s="109">
        <v>0.12</v>
      </c>
      <c r="D10" s="106">
        <v>0.35138000000000003</v>
      </c>
      <c r="E10" s="106">
        <v>0.3987</v>
      </c>
      <c r="F10" s="105">
        <v>3.78165</v>
      </c>
      <c r="G10" s="105">
        <v>0.67591000000000001</v>
      </c>
    </row>
    <row r="11" spans="1:7">
      <c r="A11" s="103">
        <v>4302</v>
      </c>
      <c r="B11" s="110" t="s">
        <v>792</v>
      </c>
      <c r="C11" s="110">
        <v>88.185272300000008</v>
      </c>
      <c r="D11" s="106">
        <v>34.63391</v>
      </c>
      <c r="E11" s="106">
        <v>22.561119999999999</v>
      </c>
      <c r="F11" s="105">
        <v>16.455069999999999</v>
      </c>
      <c r="G11" s="105">
        <v>6.8905900000000004</v>
      </c>
    </row>
    <row r="12" spans="1:7">
      <c r="A12" s="103">
        <v>4306</v>
      </c>
      <c r="B12" s="110" t="s">
        <v>793</v>
      </c>
      <c r="C12" s="110"/>
      <c r="D12" s="106"/>
      <c r="E12" s="106">
        <v>0.97848000000000002</v>
      </c>
      <c r="F12" s="105"/>
      <c r="G12" s="105"/>
    </row>
    <row r="13" spans="1:7">
      <c r="A13" s="103">
        <v>3257</v>
      </c>
      <c r="B13" s="110" t="s">
        <v>794</v>
      </c>
      <c r="C13" s="110"/>
      <c r="D13" s="106"/>
      <c r="E13" s="106"/>
      <c r="F13" s="105">
        <v>0.29352</v>
      </c>
      <c r="G13" s="105"/>
    </row>
    <row r="14" spans="1:7">
      <c r="A14" s="103">
        <v>3258</v>
      </c>
      <c r="B14" s="110" t="s">
        <v>795</v>
      </c>
      <c r="C14" s="110"/>
      <c r="D14" s="106">
        <v>1.1673500000000001</v>
      </c>
      <c r="E14" s="106">
        <v>5.4199950000000001</v>
      </c>
      <c r="F14" s="105">
        <v>6.6167199999999999</v>
      </c>
      <c r="G14" s="105">
        <v>14.856639999999999</v>
      </c>
    </row>
    <row r="15" spans="1:7">
      <c r="A15" s="102">
        <v>4310</v>
      </c>
      <c r="B15" s="109" t="s">
        <v>796</v>
      </c>
      <c r="C15" s="109">
        <v>8.4899999999999993E-3</v>
      </c>
      <c r="D15" s="106"/>
      <c r="E15" s="106"/>
      <c r="F15" s="105"/>
      <c r="G15" s="105"/>
    </row>
    <row r="16" spans="1:7">
      <c r="A16" s="103">
        <v>4315</v>
      </c>
      <c r="B16" s="110" t="s">
        <v>793</v>
      </c>
      <c r="C16" s="110">
        <v>0.32700000000000001</v>
      </c>
      <c r="D16" s="106"/>
      <c r="E16" s="106">
        <v>3.3500000000000001E-3</v>
      </c>
      <c r="F16" s="105">
        <v>3.3500000000000001E-3</v>
      </c>
      <c r="G16" s="105">
        <v>2.44665</v>
      </c>
    </row>
    <row r="17" spans="1:8">
      <c r="A17" s="102">
        <v>4311</v>
      </c>
      <c r="B17" s="109" t="s">
        <v>793</v>
      </c>
      <c r="C17" s="109">
        <v>5.6859999999999999</v>
      </c>
      <c r="D17" s="106">
        <v>13.2462</v>
      </c>
      <c r="E17" s="106">
        <v>6.3</v>
      </c>
      <c r="F17" s="105">
        <v>13.56</v>
      </c>
      <c r="G17" s="105">
        <v>5.7</v>
      </c>
    </row>
    <row r="18" spans="1:8">
      <c r="A18" s="103">
        <v>4303</v>
      </c>
      <c r="B18" s="110" t="s">
        <v>793</v>
      </c>
      <c r="C18" s="110">
        <v>15.94037</v>
      </c>
      <c r="D18" s="106">
        <v>11.292120000000001</v>
      </c>
      <c r="E18" s="106">
        <v>12.01524</v>
      </c>
      <c r="F18" s="105">
        <v>9.2516700000000007</v>
      </c>
      <c r="G18" s="105">
        <v>53.091500000000003</v>
      </c>
    </row>
    <row r="19" spans="1:8">
      <c r="A19" s="104">
        <v>4321</v>
      </c>
      <c r="B19" s="109" t="s">
        <v>797</v>
      </c>
      <c r="C19" s="109">
        <v>0.05</v>
      </c>
      <c r="D19" s="106"/>
      <c r="E19" s="106"/>
      <c r="F19" s="105"/>
      <c r="G19" s="105">
        <v>0.05</v>
      </c>
    </row>
    <row r="20" spans="1:8">
      <c r="B20" s="105"/>
      <c r="C20" s="105">
        <f>+SUM(C5:C19)</f>
        <v>111.41637229999999</v>
      </c>
      <c r="D20" s="106">
        <f>+SUM(D5:D19)</f>
        <v>60.867149999999995</v>
      </c>
      <c r="E20" s="106">
        <f>+SUM(E5:E19)</f>
        <v>48.810884999999999</v>
      </c>
      <c r="F20" s="106">
        <f>+SUM(F5:F19)</f>
        <v>51.057839999999999</v>
      </c>
      <c r="G20" s="106">
        <f>+SUM(G5:G19)</f>
        <v>91.989150000000009</v>
      </c>
    </row>
    <row r="21" spans="1:8">
      <c r="B21" s="105"/>
      <c r="C21" s="111">
        <v>111.41637230000001</v>
      </c>
      <c r="D21" s="106">
        <v>60.867149999999995</v>
      </c>
      <c r="E21" s="106">
        <v>48.810884999999999</v>
      </c>
      <c r="F21" s="111">
        <v>51.057839999999999</v>
      </c>
      <c r="G21" s="111">
        <v>91.98814999999999</v>
      </c>
      <c r="H21" s="100"/>
    </row>
    <row r="22" spans="1:8">
      <c r="D22" s="99">
        <f>+D21-D20</f>
        <v>0</v>
      </c>
      <c r="E22" s="99">
        <f t="shared" ref="E22:G22" si="0">+E21-E20</f>
        <v>0</v>
      </c>
      <c r="F22" s="99">
        <f t="shared" si="0"/>
        <v>0</v>
      </c>
      <c r="G22" s="99">
        <f t="shared" si="0"/>
        <v>-1.0000000000189857E-3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20"/>
  <sheetViews>
    <sheetView topLeftCell="A10" workbookViewId="0">
      <selection activeCell="H21" sqref="H21"/>
    </sheetView>
  </sheetViews>
  <sheetFormatPr defaultColWidth="9.140625" defaultRowHeight="15.75"/>
  <cols>
    <col min="1" max="1" width="7.5703125" style="14" customWidth="1"/>
    <col min="2" max="3" width="5.5703125" style="14" customWidth="1"/>
    <col min="4" max="4" width="36.85546875" style="14" customWidth="1"/>
    <col min="5" max="5" width="16.5703125" style="14" customWidth="1"/>
    <col min="6" max="8" width="15.28515625" style="14" customWidth="1"/>
    <col min="9" max="9" width="18.28515625" style="14" customWidth="1"/>
    <col min="10" max="10" width="22.42578125" style="14" customWidth="1"/>
    <col min="11" max="11" width="11.28515625" style="14" bestFit="1" customWidth="1"/>
    <col min="12" max="16384" width="9.140625" style="14"/>
  </cols>
  <sheetData>
    <row r="1" spans="1:9" ht="26.45" customHeight="1">
      <c r="A1" s="468" t="s">
        <v>430</v>
      </c>
      <c r="B1" s="469"/>
      <c r="C1" s="469"/>
      <c r="D1" s="469"/>
      <c r="E1" s="469"/>
      <c r="F1" s="469"/>
      <c r="G1" s="469"/>
      <c r="H1" s="469"/>
      <c r="I1" s="470"/>
    </row>
    <row r="2" spans="1:9" ht="28.9" customHeight="1">
      <c r="A2" s="471" t="s">
        <v>431</v>
      </c>
      <c r="B2" s="472"/>
      <c r="C2" s="472"/>
      <c r="D2" s="472"/>
      <c r="E2" s="472"/>
      <c r="F2" s="472"/>
      <c r="G2" s="472"/>
      <c r="H2" s="472"/>
      <c r="I2" s="473"/>
    </row>
    <row r="3" spans="1:9" ht="30.6" customHeight="1">
      <c r="A3" s="40"/>
      <c r="B3" s="474" t="s">
        <v>432</v>
      </c>
      <c r="C3" s="475"/>
      <c r="D3" s="475"/>
      <c r="E3" s="475"/>
      <c r="F3" s="475"/>
      <c r="G3" s="475"/>
      <c r="H3" s="475"/>
      <c r="I3" s="475"/>
    </row>
    <row r="4" spans="1:9" ht="30.6" customHeight="1">
      <c r="A4" s="40"/>
      <c r="B4" s="476" t="s">
        <v>433</v>
      </c>
      <c r="C4" s="477"/>
      <c r="D4" s="477"/>
      <c r="E4" s="477"/>
      <c r="F4" s="477"/>
      <c r="G4" s="477"/>
      <c r="H4" s="477"/>
      <c r="I4" s="478"/>
    </row>
    <row r="5" spans="1:9" ht="30.6" customHeight="1">
      <c r="A5" s="78" t="s">
        <v>434</v>
      </c>
      <c r="B5" s="479" t="s">
        <v>435</v>
      </c>
      <c r="C5" s="480"/>
      <c r="D5" s="481"/>
      <c r="E5" s="29" t="s">
        <v>100</v>
      </c>
      <c r="F5" s="29" t="s">
        <v>101</v>
      </c>
      <c r="G5" s="29" t="s">
        <v>102</v>
      </c>
      <c r="H5" s="29" t="s">
        <v>103</v>
      </c>
      <c r="I5" s="29" t="s">
        <v>104</v>
      </c>
    </row>
    <row r="6" spans="1:9" ht="30.6" customHeight="1">
      <c r="A6" s="79">
        <v>1</v>
      </c>
      <c r="B6" s="467">
        <v>2</v>
      </c>
      <c r="C6" s="467"/>
      <c r="D6" s="467"/>
      <c r="E6" s="79">
        <v>3</v>
      </c>
      <c r="F6" s="79">
        <v>4</v>
      </c>
      <c r="G6" s="79">
        <v>5</v>
      </c>
      <c r="H6" s="79">
        <v>6</v>
      </c>
      <c r="I6" s="79">
        <v>7</v>
      </c>
    </row>
    <row r="7" spans="1:9" ht="30.6" customHeight="1">
      <c r="A7" s="29" t="s">
        <v>436</v>
      </c>
      <c r="B7" s="482" t="s">
        <v>437</v>
      </c>
      <c r="C7" s="482"/>
      <c r="D7" s="482"/>
      <c r="E7" s="483"/>
      <c r="F7" s="484"/>
      <c r="G7" s="484"/>
      <c r="H7" s="484"/>
      <c r="I7" s="485"/>
    </row>
    <row r="8" spans="1:9" ht="30.6" customHeight="1">
      <c r="A8" s="79">
        <v>1</v>
      </c>
      <c r="B8" s="482" t="s">
        <v>438</v>
      </c>
      <c r="C8" s="482"/>
      <c r="D8" s="482"/>
      <c r="E8" s="486" t="s">
        <v>439</v>
      </c>
      <c r="F8" s="486"/>
      <c r="G8" s="486"/>
      <c r="H8" s="486"/>
      <c r="I8" s="486"/>
    </row>
    <row r="9" spans="1:9" ht="30.6" customHeight="1">
      <c r="A9" s="79">
        <v>2</v>
      </c>
      <c r="B9" s="482" t="s">
        <v>440</v>
      </c>
      <c r="C9" s="482"/>
      <c r="D9" s="482"/>
      <c r="E9" s="486" t="s">
        <v>441</v>
      </c>
      <c r="F9" s="486"/>
      <c r="G9" s="486"/>
      <c r="H9" s="486"/>
      <c r="I9" s="486"/>
    </row>
    <row r="10" spans="1:9" ht="30.6" customHeight="1">
      <c r="A10" s="79">
        <v>3</v>
      </c>
      <c r="B10" s="482" t="s">
        <v>442</v>
      </c>
      <c r="C10" s="482"/>
      <c r="D10" s="482"/>
      <c r="E10" s="403" t="s">
        <v>443</v>
      </c>
      <c r="F10" s="403"/>
      <c r="G10" s="403"/>
      <c r="H10" s="403"/>
      <c r="I10" s="403"/>
    </row>
    <row r="11" spans="1:9" ht="30.6" customHeight="1">
      <c r="A11" s="79">
        <v>4</v>
      </c>
      <c r="B11" s="482" t="s">
        <v>444</v>
      </c>
      <c r="C11" s="482"/>
      <c r="D11" s="482"/>
      <c r="E11" s="29" t="s">
        <v>174</v>
      </c>
      <c r="F11" s="29" t="s">
        <v>174</v>
      </c>
      <c r="G11" s="29" t="s">
        <v>174</v>
      </c>
      <c r="H11" s="29" t="s">
        <v>174</v>
      </c>
      <c r="I11" s="29" t="s">
        <v>174</v>
      </c>
    </row>
    <row r="12" spans="1:9" ht="30.6" customHeight="1">
      <c r="A12" s="29" t="s">
        <v>445</v>
      </c>
      <c r="B12" s="482" t="s">
        <v>446</v>
      </c>
      <c r="C12" s="482"/>
      <c r="D12" s="482"/>
      <c r="E12" s="483"/>
      <c r="F12" s="484"/>
      <c r="G12" s="484"/>
      <c r="H12" s="484"/>
      <c r="I12" s="485"/>
    </row>
    <row r="13" spans="1:9" ht="30.6" customHeight="1">
      <c r="A13" s="79">
        <v>5</v>
      </c>
      <c r="B13" s="482" t="s">
        <v>447</v>
      </c>
      <c r="C13" s="482"/>
      <c r="D13" s="482"/>
      <c r="E13" s="29" t="s">
        <v>174</v>
      </c>
      <c r="F13" s="29" t="s">
        <v>174</v>
      </c>
      <c r="G13" s="29" t="s">
        <v>174</v>
      </c>
      <c r="H13" s="29" t="s">
        <v>174</v>
      </c>
      <c r="I13" s="29" t="s">
        <v>174</v>
      </c>
    </row>
    <row r="14" spans="1:9" ht="30.6" customHeight="1">
      <c r="A14" s="79">
        <v>6</v>
      </c>
      <c r="B14" s="482" t="s">
        <v>448</v>
      </c>
      <c r="C14" s="482"/>
      <c r="D14" s="482"/>
      <c r="E14" s="29" t="s">
        <v>449</v>
      </c>
      <c r="F14" s="29" t="s">
        <v>449</v>
      </c>
      <c r="G14" s="29" t="s">
        <v>449</v>
      </c>
      <c r="H14" s="29" t="s">
        <v>449</v>
      </c>
      <c r="I14" s="29" t="s">
        <v>449</v>
      </c>
    </row>
    <row r="15" spans="1:9" ht="40.9" customHeight="1">
      <c r="A15" s="79">
        <v>7</v>
      </c>
      <c r="B15" s="482" t="s">
        <v>450</v>
      </c>
      <c r="C15" s="482"/>
      <c r="D15" s="482"/>
      <c r="E15" s="80">
        <f>E16/35.315</f>
        <v>4787174.2885459438</v>
      </c>
      <c r="F15" s="80">
        <f t="shared" ref="F15:I15" si="0">F16/35.315</f>
        <v>5758041.5687384969</v>
      </c>
      <c r="G15" s="80">
        <f t="shared" si="0"/>
        <v>5478752.9944782676</v>
      </c>
      <c r="H15" s="80">
        <f t="shared" si="0"/>
        <v>5935690.4997876259</v>
      </c>
      <c r="I15" s="80">
        <f t="shared" si="0"/>
        <v>6026954.8350559259</v>
      </c>
    </row>
    <row r="16" spans="1:9" ht="30.6" customHeight="1">
      <c r="A16" s="79">
        <v>8</v>
      </c>
      <c r="B16" s="482" t="s">
        <v>451</v>
      </c>
      <c r="C16" s="482"/>
      <c r="D16" s="482"/>
      <c r="E16" s="81">
        <v>169059060</v>
      </c>
      <c r="F16" s="81">
        <v>203345238</v>
      </c>
      <c r="G16" s="81">
        <v>193482162</v>
      </c>
      <c r="H16" s="81">
        <v>209618910</v>
      </c>
      <c r="I16" s="82">
        <v>212841910</v>
      </c>
    </row>
    <row r="17" spans="1:10" ht="30.6" customHeight="1">
      <c r="A17" s="79">
        <v>8</v>
      </c>
      <c r="B17" s="482" t="s">
        <v>452</v>
      </c>
      <c r="C17" s="482"/>
      <c r="D17" s="482"/>
      <c r="E17" s="29">
        <v>20</v>
      </c>
      <c r="F17" s="29">
        <v>20</v>
      </c>
      <c r="G17" s="29">
        <v>20</v>
      </c>
      <c r="H17" s="29">
        <v>20</v>
      </c>
      <c r="I17" s="29">
        <v>20</v>
      </c>
    </row>
    <row r="18" spans="1:10" ht="30.6" customHeight="1">
      <c r="A18" s="79">
        <v>9</v>
      </c>
      <c r="B18" s="482" t="s">
        <v>453</v>
      </c>
      <c r="C18" s="482"/>
      <c r="D18" s="482"/>
      <c r="E18" s="83">
        <f>ROUND(E16*E17/1000,0)</f>
        <v>3381181</v>
      </c>
      <c r="F18" s="83">
        <f>ROUND(F16*F17/1000,0)</f>
        <v>4066905</v>
      </c>
      <c r="G18" s="83">
        <f>ROUND(G16*G17/1000,0)</f>
        <v>3869643</v>
      </c>
      <c r="H18" s="83">
        <f>ROUND(H16*H17/1000,0)</f>
        <v>4192378</v>
      </c>
      <c r="I18" s="83">
        <f>ROUND(I16*I17/1000,0)</f>
        <v>4256838</v>
      </c>
      <c r="J18" s="17"/>
    </row>
    <row r="19" spans="1:10" ht="30.6" customHeight="1">
      <c r="A19" s="79">
        <v>10</v>
      </c>
      <c r="B19" s="482" t="s">
        <v>454</v>
      </c>
      <c r="C19" s="482"/>
      <c r="D19" s="482"/>
      <c r="E19" s="84">
        <v>513238</v>
      </c>
      <c r="F19" s="84">
        <v>584859</v>
      </c>
      <c r="G19" s="84">
        <v>619104</v>
      </c>
      <c r="H19" s="84">
        <v>613384</v>
      </c>
      <c r="I19" s="84">
        <v>650537</v>
      </c>
    </row>
    <row r="20" spans="1:10" ht="30.6" customHeight="1">
      <c r="A20" s="79">
        <v>11</v>
      </c>
      <c r="B20" s="482" t="s">
        <v>455</v>
      </c>
      <c r="C20" s="482"/>
      <c r="D20" s="482"/>
      <c r="E20" s="85">
        <f>E18+E19</f>
        <v>3894419</v>
      </c>
      <c r="F20" s="85">
        <f>F18+F19</f>
        <v>4651764</v>
      </c>
      <c r="G20" s="85">
        <f>G18+G19</f>
        <v>4488747</v>
      </c>
      <c r="H20" s="85">
        <f>H18+H19</f>
        <v>4805762</v>
      </c>
      <c r="I20" s="85">
        <f>I18+I19</f>
        <v>4907375</v>
      </c>
    </row>
  </sheetData>
  <mergeCells count="25">
    <mergeCell ref="B20:D20"/>
    <mergeCell ref="B14:D14"/>
    <mergeCell ref="B15:D15"/>
    <mergeCell ref="B16:D16"/>
    <mergeCell ref="B17:D17"/>
    <mergeCell ref="B18:D18"/>
    <mergeCell ref="B19:D19"/>
    <mergeCell ref="B13:D13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B12:D12"/>
    <mergeCell ref="E12:I12"/>
    <mergeCell ref="B6:D6"/>
    <mergeCell ref="A1:I1"/>
    <mergeCell ref="A2:I2"/>
    <mergeCell ref="B3:I3"/>
    <mergeCell ref="B4:I4"/>
    <mergeCell ref="B5:D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H1086"/>
  <sheetViews>
    <sheetView topLeftCell="A778" workbookViewId="0">
      <selection sqref="A1:H1085"/>
    </sheetView>
  </sheetViews>
  <sheetFormatPr defaultColWidth="9.140625" defaultRowHeight="15.75"/>
  <cols>
    <col min="1" max="1" width="6.85546875" style="14" customWidth="1"/>
    <col min="2" max="2" width="27.5703125" style="14" customWidth="1"/>
    <col min="3" max="3" width="29.5703125" style="14" customWidth="1"/>
    <col min="4" max="4" width="16" style="14" bestFit="1" customWidth="1"/>
    <col min="5" max="5" width="16.7109375" style="14" customWidth="1"/>
    <col min="6" max="8" width="16" style="14" bestFit="1" customWidth="1"/>
    <col min="9" max="16384" width="9.140625" style="14"/>
  </cols>
  <sheetData>
    <row r="1" spans="1:8" ht="15.75" customHeight="1">
      <c r="A1" s="492" t="s">
        <v>456</v>
      </c>
      <c r="B1" s="493"/>
      <c r="C1" s="493"/>
      <c r="D1" s="493"/>
      <c r="E1" s="493"/>
      <c r="F1" s="493"/>
      <c r="G1" s="493"/>
      <c r="H1" s="494"/>
    </row>
    <row r="2" spans="1:8" ht="24" customHeight="1">
      <c r="A2" s="278" t="s">
        <v>457</v>
      </c>
      <c r="B2" s="279"/>
      <c r="C2" s="279"/>
      <c r="D2" s="279"/>
      <c r="E2" s="279"/>
      <c r="F2" s="279"/>
      <c r="G2" s="279"/>
      <c r="H2" s="495"/>
    </row>
    <row r="3" spans="1:8" ht="22.15" customHeight="1">
      <c r="A3" s="86"/>
      <c r="B3" s="496" t="s">
        <v>432</v>
      </c>
      <c r="C3" s="316"/>
      <c r="D3" s="316"/>
      <c r="E3" s="316"/>
      <c r="F3" s="316"/>
      <c r="G3" s="316"/>
      <c r="H3" s="497"/>
    </row>
    <row r="4" spans="1:8" ht="22.9" customHeight="1">
      <c r="A4" s="86"/>
      <c r="B4" s="498" t="s">
        <v>458</v>
      </c>
      <c r="C4" s="499"/>
      <c r="D4" s="499"/>
      <c r="E4" s="499"/>
      <c r="F4" s="499"/>
      <c r="G4" s="499"/>
      <c r="H4" s="500"/>
    </row>
    <row r="5" spans="1:8" ht="15.75" customHeight="1">
      <c r="A5" s="501"/>
      <c r="B5" s="502"/>
      <c r="C5" s="502"/>
      <c r="D5" s="502"/>
      <c r="E5" s="502"/>
      <c r="F5" s="503"/>
      <c r="G5" s="504" t="s">
        <v>459</v>
      </c>
      <c r="H5" s="505"/>
    </row>
    <row r="6" spans="1:8" ht="31.5" customHeight="1">
      <c r="A6" s="86" t="s">
        <v>434</v>
      </c>
      <c r="B6" s="278" t="s">
        <v>435</v>
      </c>
      <c r="C6" s="488"/>
      <c r="D6" s="33" t="s">
        <v>100</v>
      </c>
      <c r="E6" s="33" t="s">
        <v>101</v>
      </c>
      <c r="F6" s="33" t="s">
        <v>102</v>
      </c>
      <c r="G6" s="33" t="s">
        <v>103</v>
      </c>
      <c r="H6" s="87" t="s">
        <v>104</v>
      </c>
    </row>
    <row r="7" spans="1:8">
      <c r="A7" s="88">
        <v>1</v>
      </c>
      <c r="B7" s="489">
        <v>2</v>
      </c>
      <c r="C7" s="487"/>
      <c r="D7" s="88">
        <v>3</v>
      </c>
      <c r="E7" s="88">
        <v>4</v>
      </c>
      <c r="F7" s="88">
        <v>5</v>
      </c>
      <c r="G7" s="89">
        <v>6</v>
      </c>
      <c r="H7" s="90">
        <v>7</v>
      </c>
    </row>
    <row r="8" spans="1:8" ht="15.75" customHeight="1">
      <c r="A8" s="91" t="s">
        <v>436</v>
      </c>
      <c r="B8" s="490" t="s">
        <v>460</v>
      </c>
      <c r="C8" s="491"/>
      <c r="D8" s="92"/>
      <c r="E8" s="92"/>
      <c r="F8" s="92"/>
      <c r="G8" s="28"/>
      <c r="H8" s="93"/>
    </row>
    <row r="9" spans="1:8">
      <c r="A9" s="88">
        <v>1</v>
      </c>
      <c r="B9" s="297" t="s">
        <v>461</v>
      </c>
      <c r="C9" s="487"/>
      <c r="D9" s="94">
        <v>0</v>
      </c>
      <c r="E9" s="94">
        <v>909450.39</v>
      </c>
      <c r="F9" s="94">
        <v>1956324.5</v>
      </c>
      <c r="G9" s="94">
        <v>582961</v>
      </c>
      <c r="H9" s="94">
        <v>582961</v>
      </c>
    </row>
    <row r="10" spans="1:8">
      <c r="A10" s="88">
        <v>2</v>
      </c>
      <c r="B10" s="297" t="s">
        <v>462</v>
      </c>
      <c r="C10" s="487"/>
      <c r="D10" s="94">
        <v>0</v>
      </c>
      <c r="E10" s="94">
        <v>586846.01</v>
      </c>
      <c r="F10" s="94">
        <v>586846.01</v>
      </c>
      <c r="G10" s="94">
        <v>586846.01</v>
      </c>
      <c r="H10" s="94">
        <v>586846.01</v>
      </c>
    </row>
    <row r="11" spans="1:8">
      <c r="A11" s="88">
        <v>3</v>
      </c>
      <c r="B11" s="297" t="s">
        <v>463</v>
      </c>
      <c r="C11" s="487"/>
      <c r="D11" s="94">
        <v>0</v>
      </c>
      <c r="E11" s="94">
        <v>176311.28</v>
      </c>
      <c r="F11" s="94">
        <v>176311.28</v>
      </c>
      <c r="G11" s="94">
        <v>176311.28</v>
      </c>
      <c r="H11" s="94">
        <v>0</v>
      </c>
    </row>
    <row r="12" spans="1:8">
      <c r="A12" s="88">
        <v>4</v>
      </c>
      <c r="B12" s="297" t="s">
        <v>464</v>
      </c>
      <c r="C12" s="487"/>
      <c r="D12" s="94">
        <v>0</v>
      </c>
      <c r="E12" s="94">
        <v>1387994</v>
      </c>
      <c r="F12" s="94">
        <v>1387994</v>
      </c>
      <c r="G12" s="94">
        <v>1387994</v>
      </c>
      <c r="H12" s="94">
        <v>1387994</v>
      </c>
    </row>
    <row r="13" spans="1:8">
      <c r="A13" s="88">
        <v>5</v>
      </c>
      <c r="B13" s="297" t="s">
        <v>465</v>
      </c>
      <c r="C13" s="487"/>
      <c r="D13" s="94">
        <v>0</v>
      </c>
      <c r="E13" s="94">
        <v>289993</v>
      </c>
      <c r="F13" s="94">
        <v>289993</v>
      </c>
      <c r="G13" s="94">
        <v>289993</v>
      </c>
      <c r="H13" s="94">
        <v>289993</v>
      </c>
    </row>
    <row r="14" spans="1:8">
      <c r="A14" s="88">
        <v>6</v>
      </c>
      <c r="B14" s="297" t="s">
        <v>466</v>
      </c>
      <c r="C14" s="487"/>
      <c r="D14" s="94">
        <v>0</v>
      </c>
      <c r="E14" s="94">
        <v>133965.63</v>
      </c>
      <c r="F14" s="94">
        <v>133965.63</v>
      </c>
      <c r="G14" s="94">
        <v>133965.62</v>
      </c>
      <c r="H14" s="94">
        <v>979910.5</v>
      </c>
    </row>
    <row r="15" spans="1:8">
      <c r="A15" s="88">
        <f>A14+1</f>
        <v>7</v>
      </c>
      <c r="B15" s="297" t="s">
        <v>467</v>
      </c>
      <c r="C15" s="487"/>
      <c r="D15" s="94">
        <v>0</v>
      </c>
      <c r="E15" s="94">
        <v>0</v>
      </c>
      <c r="F15" s="94">
        <v>563739</v>
      </c>
      <c r="G15" s="94">
        <v>0</v>
      </c>
      <c r="H15" s="94">
        <v>1441034.38</v>
      </c>
    </row>
    <row r="16" spans="1:8">
      <c r="A16" s="88">
        <f t="shared" ref="A16:A20" si="0">A15+1</f>
        <v>8</v>
      </c>
      <c r="B16" s="297" t="s">
        <v>468</v>
      </c>
      <c r="C16" s="487"/>
      <c r="D16" s="94">
        <v>0</v>
      </c>
      <c r="E16" s="94">
        <v>0</v>
      </c>
      <c r="F16" s="94">
        <v>140058</v>
      </c>
      <c r="G16" s="94">
        <v>140058</v>
      </c>
      <c r="H16" s="94">
        <v>140058</v>
      </c>
    </row>
    <row r="17" spans="1:8">
      <c r="A17" s="88">
        <f t="shared" si="0"/>
        <v>9</v>
      </c>
      <c r="B17" s="297" t="s">
        <v>469</v>
      </c>
      <c r="C17" s="487"/>
      <c r="D17" s="94">
        <v>0</v>
      </c>
      <c r="E17" s="94">
        <v>0</v>
      </c>
      <c r="F17" s="94">
        <v>1172124</v>
      </c>
      <c r="G17" s="94">
        <v>1172124</v>
      </c>
      <c r="H17" s="94">
        <v>1172124</v>
      </c>
    </row>
    <row r="18" spans="1:8">
      <c r="A18" s="88">
        <f t="shared" si="0"/>
        <v>10</v>
      </c>
      <c r="B18" s="297" t="s">
        <v>470</v>
      </c>
      <c r="C18" s="487"/>
      <c r="D18" s="94">
        <v>0</v>
      </c>
      <c r="E18" s="94">
        <v>0</v>
      </c>
      <c r="F18" s="94">
        <v>2460762</v>
      </c>
      <c r="G18" s="94">
        <v>2460762</v>
      </c>
      <c r="H18" s="94">
        <v>2460762</v>
      </c>
    </row>
    <row r="19" spans="1:8">
      <c r="A19" s="88">
        <f t="shared" si="0"/>
        <v>11</v>
      </c>
      <c r="B19" s="297" t="s">
        <v>471</v>
      </c>
      <c r="C19" s="487"/>
      <c r="D19" s="94">
        <v>0</v>
      </c>
      <c r="E19" s="94">
        <v>0</v>
      </c>
      <c r="F19" s="94">
        <v>481343.08</v>
      </c>
      <c r="G19" s="94">
        <v>240671.54</v>
      </c>
      <c r="H19" s="94">
        <v>240671.54</v>
      </c>
    </row>
    <row r="20" spans="1:8">
      <c r="A20" s="88">
        <f t="shared" si="0"/>
        <v>12</v>
      </c>
      <c r="B20" s="297" t="s">
        <v>472</v>
      </c>
      <c r="C20" s="487"/>
      <c r="D20" s="94">
        <v>0</v>
      </c>
      <c r="E20" s="94">
        <v>0</v>
      </c>
      <c r="F20" s="94">
        <v>361006.92</v>
      </c>
      <c r="G20" s="94">
        <v>361006.92</v>
      </c>
      <c r="H20" s="94">
        <v>361006.92</v>
      </c>
    </row>
    <row r="21" spans="1:8">
      <c r="A21" s="88">
        <v>13</v>
      </c>
      <c r="B21" s="297" t="s">
        <v>473</v>
      </c>
      <c r="C21" s="487"/>
      <c r="D21" s="94">
        <v>0</v>
      </c>
      <c r="E21" s="94">
        <v>0</v>
      </c>
      <c r="F21" s="94">
        <v>197738.31</v>
      </c>
      <c r="G21" s="94">
        <v>197738.31</v>
      </c>
      <c r="H21" s="94">
        <v>0</v>
      </c>
    </row>
    <row r="22" spans="1:8">
      <c r="A22" s="88">
        <v>14</v>
      </c>
      <c r="B22" s="297" t="s">
        <v>474</v>
      </c>
      <c r="C22" s="487"/>
      <c r="D22" s="94">
        <v>0</v>
      </c>
      <c r="E22" s="94">
        <v>0</v>
      </c>
      <c r="F22" s="94">
        <v>0</v>
      </c>
      <c r="G22" s="94">
        <v>1980582</v>
      </c>
      <c r="H22" s="94">
        <v>0</v>
      </c>
    </row>
    <row r="23" spans="1:8">
      <c r="A23" s="88">
        <v>15</v>
      </c>
      <c r="B23" s="297" t="s">
        <v>475</v>
      </c>
      <c r="C23" s="487"/>
      <c r="D23" s="94">
        <v>0</v>
      </c>
      <c r="E23" s="94">
        <v>0</v>
      </c>
      <c r="F23" s="94">
        <v>0</v>
      </c>
      <c r="G23" s="94">
        <v>1895734</v>
      </c>
      <c r="H23" s="94">
        <v>0</v>
      </c>
    </row>
    <row r="24" spans="1:8">
      <c r="A24" s="88">
        <v>16</v>
      </c>
      <c r="B24" s="297" t="s">
        <v>476</v>
      </c>
      <c r="C24" s="487"/>
      <c r="D24" s="94">
        <v>0</v>
      </c>
      <c r="E24" s="94">
        <v>0</v>
      </c>
      <c r="F24" s="94">
        <v>0</v>
      </c>
      <c r="G24" s="94">
        <v>1557999</v>
      </c>
      <c r="H24" s="94">
        <v>1686745</v>
      </c>
    </row>
    <row r="25" spans="1:8">
      <c r="A25" s="88">
        <v>17</v>
      </c>
      <c r="B25" s="297" t="s">
        <v>477</v>
      </c>
      <c r="C25" s="487"/>
      <c r="D25" s="94">
        <v>0</v>
      </c>
      <c r="E25" s="94">
        <v>0</v>
      </c>
      <c r="F25" s="94">
        <v>0</v>
      </c>
      <c r="G25" s="94">
        <v>434861</v>
      </c>
      <c r="H25" s="94">
        <v>434861</v>
      </c>
    </row>
    <row r="26" spans="1:8">
      <c r="A26" s="88">
        <v>18</v>
      </c>
      <c r="B26" s="297" t="s">
        <v>478</v>
      </c>
      <c r="C26" s="487"/>
      <c r="D26" s="94">
        <v>0</v>
      </c>
      <c r="E26" s="94">
        <v>0</v>
      </c>
      <c r="F26" s="94">
        <v>0</v>
      </c>
      <c r="G26" s="94">
        <v>237832.4</v>
      </c>
      <c r="H26" s="94">
        <v>0</v>
      </c>
    </row>
    <row r="27" spans="1:8">
      <c r="A27" s="88">
        <v>19</v>
      </c>
      <c r="B27" s="297" t="s">
        <v>479</v>
      </c>
      <c r="C27" s="487"/>
      <c r="D27" s="94">
        <v>0</v>
      </c>
      <c r="E27" s="94">
        <v>0</v>
      </c>
      <c r="F27" s="94">
        <v>0</v>
      </c>
      <c r="G27" s="94">
        <v>203969.98</v>
      </c>
      <c r="H27" s="94">
        <v>203969.98</v>
      </c>
    </row>
    <row r="28" spans="1:8">
      <c r="A28" s="88">
        <v>20</v>
      </c>
      <c r="B28" s="297" t="s">
        <v>480</v>
      </c>
      <c r="C28" s="487"/>
      <c r="D28" s="94">
        <v>0</v>
      </c>
      <c r="E28" s="94">
        <v>0</v>
      </c>
      <c r="F28" s="94">
        <v>0</v>
      </c>
      <c r="G28" s="94">
        <v>471241.91</v>
      </c>
      <c r="H28" s="94">
        <v>471241.91</v>
      </c>
    </row>
    <row r="29" spans="1:8">
      <c r="A29" s="88">
        <v>21</v>
      </c>
      <c r="B29" s="297" t="s">
        <v>481</v>
      </c>
      <c r="C29" s="487"/>
      <c r="D29" s="94">
        <v>0</v>
      </c>
      <c r="E29" s="94">
        <v>0</v>
      </c>
      <c r="F29" s="94">
        <v>0</v>
      </c>
      <c r="G29" s="94">
        <v>178453.76000000001</v>
      </c>
      <c r="H29" s="94">
        <v>178453.76000000001</v>
      </c>
    </row>
    <row r="30" spans="1:8">
      <c r="A30" s="88">
        <v>22</v>
      </c>
      <c r="B30" s="297" t="s">
        <v>482</v>
      </c>
      <c r="C30" s="487"/>
      <c r="D30" s="94">
        <v>0</v>
      </c>
      <c r="E30" s="94">
        <v>0</v>
      </c>
      <c r="F30" s="94">
        <v>0</v>
      </c>
      <c r="G30" s="94">
        <v>244697.72</v>
      </c>
      <c r="H30" s="94">
        <v>244698</v>
      </c>
    </row>
    <row r="31" spans="1:8">
      <c r="A31" s="88">
        <v>23</v>
      </c>
      <c r="B31" s="297" t="s">
        <v>483</v>
      </c>
      <c r="C31" s="487"/>
      <c r="D31" s="94">
        <v>0</v>
      </c>
      <c r="E31" s="94">
        <v>0</v>
      </c>
      <c r="F31" s="94">
        <v>0</v>
      </c>
      <c r="G31" s="94">
        <v>207213</v>
      </c>
      <c r="H31" s="94">
        <v>414426.4</v>
      </c>
    </row>
    <row r="32" spans="1:8">
      <c r="A32" s="88">
        <v>24</v>
      </c>
      <c r="B32" s="297" t="s">
        <v>484</v>
      </c>
      <c r="C32" s="487"/>
      <c r="D32" s="94">
        <v>0</v>
      </c>
      <c r="E32" s="94">
        <v>0</v>
      </c>
      <c r="F32" s="94">
        <v>0</v>
      </c>
      <c r="G32" s="94">
        <v>173400</v>
      </c>
      <c r="H32" s="94">
        <v>173400</v>
      </c>
    </row>
    <row r="33" spans="1:8">
      <c r="A33" s="88">
        <v>25</v>
      </c>
      <c r="B33" s="297" t="s">
        <v>485</v>
      </c>
      <c r="C33" s="487"/>
      <c r="D33" s="94">
        <v>0</v>
      </c>
      <c r="E33" s="94">
        <v>0</v>
      </c>
      <c r="F33" s="94">
        <v>0</v>
      </c>
      <c r="G33" s="94">
        <v>109001.54</v>
      </c>
      <c r="H33" s="94">
        <v>109001.54</v>
      </c>
    </row>
    <row r="34" spans="1:8">
      <c r="A34" s="88">
        <v>26</v>
      </c>
      <c r="B34" s="297" t="s">
        <v>486</v>
      </c>
      <c r="C34" s="487"/>
      <c r="D34" s="94">
        <v>0</v>
      </c>
      <c r="E34" s="94">
        <v>0</v>
      </c>
      <c r="F34" s="94">
        <v>0</v>
      </c>
      <c r="G34" s="94">
        <v>112901.79</v>
      </c>
      <c r="H34" s="94">
        <v>112901.79</v>
      </c>
    </row>
    <row r="35" spans="1:8">
      <c r="A35" s="88">
        <v>27</v>
      </c>
      <c r="B35" s="297" t="s">
        <v>487</v>
      </c>
      <c r="C35" s="487"/>
      <c r="D35" s="94">
        <v>0</v>
      </c>
      <c r="E35" s="94">
        <v>0</v>
      </c>
      <c r="F35" s="94">
        <v>0</v>
      </c>
      <c r="G35" s="94">
        <v>118592.29</v>
      </c>
      <c r="H35" s="94">
        <v>118592.29</v>
      </c>
    </row>
    <row r="36" spans="1:8">
      <c r="A36" s="88">
        <v>28</v>
      </c>
      <c r="B36" s="297" t="s">
        <v>488</v>
      </c>
      <c r="C36" s="487"/>
      <c r="D36" s="94">
        <v>0</v>
      </c>
      <c r="E36" s="94">
        <v>0</v>
      </c>
      <c r="F36" s="94">
        <v>0</v>
      </c>
      <c r="G36" s="94">
        <v>107972.91</v>
      </c>
      <c r="H36" s="94">
        <v>107972.91</v>
      </c>
    </row>
    <row r="37" spans="1:8">
      <c r="A37" s="88">
        <v>29</v>
      </c>
      <c r="B37" s="297" t="s">
        <v>489</v>
      </c>
      <c r="C37" s="487"/>
      <c r="D37" s="94">
        <v>0</v>
      </c>
      <c r="E37" s="94">
        <v>0</v>
      </c>
      <c r="F37" s="94">
        <v>0</v>
      </c>
      <c r="G37" s="94">
        <v>356028</v>
      </c>
      <c r="H37" s="94">
        <v>356028</v>
      </c>
    </row>
    <row r="38" spans="1:8">
      <c r="A38" s="88">
        <v>30</v>
      </c>
      <c r="B38" s="297" t="s">
        <v>490</v>
      </c>
      <c r="C38" s="487"/>
      <c r="D38" s="94">
        <v>0</v>
      </c>
      <c r="E38" s="94">
        <v>0</v>
      </c>
      <c r="F38" s="94">
        <v>0</v>
      </c>
      <c r="G38" s="94">
        <v>383836</v>
      </c>
      <c r="H38" s="94">
        <v>383836</v>
      </c>
    </row>
    <row r="39" spans="1:8">
      <c r="A39" s="88">
        <v>31</v>
      </c>
      <c r="B39" s="297" t="s">
        <v>491</v>
      </c>
      <c r="C39" s="487"/>
      <c r="D39" s="94">
        <v>0</v>
      </c>
      <c r="E39" s="94">
        <v>0</v>
      </c>
      <c r="F39" s="94">
        <v>0</v>
      </c>
      <c r="G39" s="94">
        <v>100580.85</v>
      </c>
      <c r="H39" s="94">
        <v>100580.85</v>
      </c>
    </row>
    <row r="40" spans="1:8">
      <c r="A40" s="88">
        <v>32</v>
      </c>
      <c r="B40" s="297" t="s">
        <v>492</v>
      </c>
      <c r="C40" s="487"/>
      <c r="D40" s="94">
        <v>0</v>
      </c>
      <c r="E40" s="94">
        <v>0</v>
      </c>
      <c r="F40" s="94">
        <v>0</v>
      </c>
      <c r="G40" s="94">
        <v>269279.90000000002</v>
      </c>
      <c r="H40" s="94">
        <v>269279.90000000002</v>
      </c>
    </row>
    <row r="41" spans="1:8">
      <c r="A41" s="88">
        <v>33</v>
      </c>
      <c r="B41" s="297" t="s">
        <v>493</v>
      </c>
      <c r="C41" s="487"/>
      <c r="D41" s="94">
        <v>0</v>
      </c>
      <c r="E41" s="94">
        <v>0</v>
      </c>
      <c r="F41" s="94">
        <v>0</v>
      </c>
      <c r="G41" s="94">
        <v>182784</v>
      </c>
      <c r="H41" s="94">
        <v>182784</v>
      </c>
    </row>
    <row r="42" spans="1:8">
      <c r="A42" s="88">
        <v>34</v>
      </c>
      <c r="B42" s="297" t="s">
        <v>494</v>
      </c>
      <c r="C42" s="487"/>
      <c r="D42" s="94">
        <v>0</v>
      </c>
      <c r="E42" s="94">
        <v>0</v>
      </c>
      <c r="F42" s="94">
        <v>0</v>
      </c>
      <c r="G42" s="94">
        <v>140760</v>
      </c>
      <c r="H42" s="94">
        <v>140760</v>
      </c>
    </row>
    <row r="43" spans="1:8">
      <c r="A43" s="88">
        <v>35</v>
      </c>
      <c r="B43" s="297" t="s">
        <v>495</v>
      </c>
      <c r="C43" s="487"/>
      <c r="D43" s="94">
        <v>0</v>
      </c>
      <c r="E43" s="94">
        <v>0</v>
      </c>
      <c r="F43" s="94">
        <v>0</v>
      </c>
      <c r="G43" s="94">
        <v>140760</v>
      </c>
      <c r="H43" s="94">
        <v>140760</v>
      </c>
    </row>
    <row r="44" spans="1:8">
      <c r="A44" s="88">
        <v>36</v>
      </c>
      <c r="B44" s="297" t="s">
        <v>496</v>
      </c>
      <c r="C44" s="487"/>
      <c r="D44" s="94">
        <v>0</v>
      </c>
      <c r="E44" s="94">
        <v>0</v>
      </c>
      <c r="F44" s="94">
        <v>0</v>
      </c>
      <c r="G44" s="94">
        <v>2063765</v>
      </c>
      <c r="H44" s="94">
        <v>2063765</v>
      </c>
    </row>
    <row r="45" spans="1:8">
      <c r="A45" s="88">
        <v>37</v>
      </c>
      <c r="B45" s="297" t="s">
        <v>497</v>
      </c>
      <c r="C45" s="487"/>
      <c r="D45" s="94">
        <v>0</v>
      </c>
      <c r="E45" s="94">
        <v>0</v>
      </c>
      <c r="F45" s="94">
        <v>0</v>
      </c>
      <c r="G45" s="94">
        <v>327930</v>
      </c>
      <c r="H45" s="94">
        <v>327930</v>
      </c>
    </row>
    <row r="46" spans="1:8">
      <c r="A46" s="88">
        <v>38</v>
      </c>
      <c r="B46" s="297" t="s">
        <v>498</v>
      </c>
      <c r="C46" s="487"/>
      <c r="D46" s="94">
        <v>0</v>
      </c>
      <c r="E46" s="94">
        <v>0</v>
      </c>
      <c r="F46" s="94">
        <v>0</v>
      </c>
      <c r="G46" s="94">
        <v>560280</v>
      </c>
      <c r="H46" s="94">
        <v>560280</v>
      </c>
    </row>
    <row r="47" spans="1:8">
      <c r="A47" s="88">
        <v>39</v>
      </c>
      <c r="B47" s="297" t="s">
        <v>499</v>
      </c>
      <c r="C47" s="487"/>
      <c r="D47" s="94">
        <v>0</v>
      </c>
      <c r="E47" s="94">
        <v>0</v>
      </c>
      <c r="F47" s="94">
        <v>0</v>
      </c>
      <c r="G47" s="94">
        <v>372394.48</v>
      </c>
      <c r="H47" s="94">
        <v>372394.48</v>
      </c>
    </row>
    <row r="48" spans="1:8">
      <c r="A48" s="88">
        <v>40</v>
      </c>
      <c r="B48" s="297" t="s">
        <v>500</v>
      </c>
      <c r="C48" s="487"/>
      <c r="D48" s="94">
        <v>0</v>
      </c>
      <c r="E48" s="94">
        <v>0</v>
      </c>
      <c r="F48" s="94">
        <v>0</v>
      </c>
      <c r="G48" s="94">
        <v>262926.52</v>
      </c>
      <c r="H48" s="94">
        <v>262926.52</v>
      </c>
    </row>
    <row r="49" spans="1:8">
      <c r="A49" s="88">
        <v>41</v>
      </c>
      <c r="B49" s="297" t="s">
        <v>501</v>
      </c>
      <c r="C49" s="487"/>
      <c r="D49" s="94">
        <v>0</v>
      </c>
      <c r="E49" s="94">
        <v>0</v>
      </c>
      <c r="F49" s="94">
        <v>0</v>
      </c>
      <c r="G49" s="94">
        <v>414359.69</v>
      </c>
      <c r="H49" s="94">
        <v>414359.69</v>
      </c>
    </row>
    <row r="50" spans="1:8">
      <c r="A50" s="88">
        <v>42</v>
      </c>
      <c r="B50" s="297" t="s">
        <v>502</v>
      </c>
      <c r="C50" s="487"/>
      <c r="D50" s="94">
        <v>0</v>
      </c>
      <c r="E50" s="94">
        <v>0</v>
      </c>
      <c r="F50" s="94">
        <v>0</v>
      </c>
      <c r="G50" s="94">
        <v>205773.47</v>
      </c>
      <c r="H50" s="94">
        <v>205773.47</v>
      </c>
    </row>
    <row r="51" spans="1:8">
      <c r="A51" s="88">
        <v>43</v>
      </c>
      <c r="B51" s="297" t="s">
        <v>503</v>
      </c>
      <c r="C51" s="487"/>
      <c r="D51" s="94">
        <v>0</v>
      </c>
      <c r="E51" s="94">
        <v>0</v>
      </c>
      <c r="F51" s="94">
        <v>0</v>
      </c>
      <c r="G51" s="94">
        <v>255838.64</v>
      </c>
      <c r="H51" s="94">
        <v>255838.64</v>
      </c>
    </row>
    <row r="52" spans="1:8">
      <c r="A52" s="88">
        <v>44</v>
      </c>
      <c r="B52" s="297" t="s">
        <v>504</v>
      </c>
      <c r="C52" s="487"/>
      <c r="D52" s="94">
        <v>0</v>
      </c>
      <c r="E52" s="94">
        <v>0</v>
      </c>
      <c r="F52" s="94">
        <v>0</v>
      </c>
      <c r="G52" s="94">
        <v>191260.2</v>
      </c>
      <c r="H52" s="94">
        <v>191260.2</v>
      </c>
    </row>
    <row r="53" spans="1:8">
      <c r="A53" s="88">
        <v>45</v>
      </c>
      <c r="B53" s="297" t="s">
        <v>505</v>
      </c>
      <c r="C53" s="487"/>
      <c r="D53" s="94">
        <v>0</v>
      </c>
      <c r="E53" s="94">
        <v>0</v>
      </c>
      <c r="F53" s="94">
        <v>0</v>
      </c>
      <c r="G53" s="94">
        <v>125491</v>
      </c>
      <c r="H53" s="94">
        <v>125491</v>
      </c>
    </row>
    <row r="54" spans="1:8">
      <c r="A54" s="88">
        <v>46</v>
      </c>
      <c r="B54" s="297" t="s">
        <v>506</v>
      </c>
      <c r="C54" s="487"/>
      <c r="D54" s="94">
        <v>0</v>
      </c>
      <c r="E54" s="94">
        <v>0</v>
      </c>
      <c r="F54" s="94">
        <v>0</v>
      </c>
      <c r="G54" s="94">
        <v>139067.85999999999</v>
      </c>
      <c r="H54" s="94">
        <v>0</v>
      </c>
    </row>
    <row r="55" spans="1:8">
      <c r="A55" s="88">
        <v>47</v>
      </c>
      <c r="B55" s="297" t="s">
        <v>507</v>
      </c>
      <c r="C55" s="487"/>
      <c r="D55" s="94">
        <v>0</v>
      </c>
      <c r="E55" s="94">
        <v>0</v>
      </c>
      <c r="F55" s="94">
        <v>0</v>
      </c>
      <c r="G55" s="94">
        <v>218754.14</v>
      </c>
      <c r="H55" s="94">
        <v>0</v>
      </c>
    </row>
    <row r="56" spans="1:8">
      <c r="A56" s="88">
        <v>48</v>
      </c>
      <c r="B56" s="297" t="s">
        <v>508</v>
      </c>
      <c r="C56" s="487"/>
      <c r="D56" s="94">
        <v>0</v>
      </c>
      <c r="E56" s="94">
        <v>0</v>
      </c>
      <c r="F56" s="94">
        <v>0</v>
      </c>
      <c r="G56" s="94">
        <v>140692.15</v>
      </c>
      <c r="H56" s="94">
        <v>140692.15</v>
      </c>
    </row>
    <row r="57" spans="1:8">
      <c r="A57" s="88">
        <v>49</v>
      </c>
      <c r="B57" s="297" t="s">
        <v>509</v>
      </c>
      <c r="C57" s="487"/>
      <c r="D57" s="94">
        <v>0</v>
      </c>
      <c r="E57" s="94">
        <v>0</v>
      </c>
      <c r="F57" s="94">
        <v>0</v>
      </c>
      <c r="G57" s="94">
        <v>389025.74</v>
      </c>
      <c r="H57" s="94">
        <v>389025.74</v>
      </c>
    </row>
    <row r="58" spans="1:8">
      <c r="A58" s="88">
        <v>50</v>
      </c>
      <c r="B58" s="297" t="s">
        <v>510</v>
      </c>
      <c r="C58" s="487"/>
      <c r="D58" s="94">
        <v>0</v>
      </c>
      <c r="E58" s="94">
        <v>0</v>
      </c>
      <c r="F58" s="94">
        <v>0</v>
      </c>
      <c r="G58" s="94">
        <v>110896.07</v>
      </c>
      <c r="H58" s="94">
        <v>110896.07</v>
      </c>
    </row>
    <row r="59" spans="1:8">
      <c r="A59" s="88">
        <v>51</v>
      </c>
      <c r="B59" s="297" t="s">
        <v>511</v>
      </c>
      <c r="C59" s="487"/>
      <c r="D59" s="94">
        <v>0</v>
      </c>
      <c r="E59" s="94">
        <v>0</v>
      </c>
      <c r="F59" s="94">
        <v>0</v>
      </c>
      <c r="G59" s="94">
        <v>0</v>
      </c>
      <c r="H59" s="94">
        <v>1112262</v>
      </c>
    </row>
    <row r="60" spans="1:8">
      <c r="A60" s="88">
        <v>52</v>
      </c>
      <c r="B60" s="297" t="s">
        <v>512</v>
      </c>
      <c r="C60" s="487"/>
      <c r="D60" s="94">
        <v>0</v>
      </c>
      <c r="E60" s="94">
        <v>0</v>
      </c>
      <c r="F60" s="94">
        <v>0</v>
      </c>
      <c r="G60" s="94">
        <v>0</v>
      </c>
      <c r="H60" s="94">
        <v>351436.22</v>
      </c>
    </row>
    <row r="61" spans="1:8">
      <c r="A61" s="88">
        <v>53</v>
      </c>
      <c r="B61" s="297" t="s">
        <v>513</v>
      </c>
      <c r="C61" s="487"/>
      <c r="D61" s="94">
        <v>0</v>
      </c>
      <c r="E61" s="94">
        <v>0</v>
      </c>
      <c r="F61" s="94">
        <v>0</v>
      </c>
      <c r="G61" s="94">
        <v>0</v>
      </c>
      <c r="H61" s="94">
        <v>182106</v>
      </c>
    </row>
    <row r="62" spans="1:8">
      <c r="A62" s="88">
        <v>54</v>
      </c>
      <c r="B62" s="297" t="s">
        <v>514</v>
      </c>
      <c r="C62" s="487"/>
      <c r="D62" s="94">
        <v>0</v>
      </c>
      <c r="E62" s="94">
        <v>0</v>
      </c>
      <c r="F62" s="94">
        <v>0</v>
      </c>
      <c r="G62" s="94">
        <v>0</v>
      </c>
      <c r="H62" s="94">
        <v>323830</v>
      </c>
    </row>
    <row r="63" spans="1:8">
      <c r="A63" s="88">
        <v>55</v>
      </c>
      <c r="B63" s="297" t="s">
        <v>515</v>
      </c>
      <c r="C63" s="487"/>
      <c r="D63" s="94">
        <v>0</v>
      </c>
      <c r="E63" s="94">
        <v>0</v>
      </c>
      <c r="F63" s="94">
        <v>0</v>
      </c>
      <c r="G63" s="94">
        <v>0</v>
      </c>
      <c r="H63" s="94">
        <v>181444.01</v>
      </c>
    </row>
    <row r="64" spans="1:8">
      <c r="A64" s="88">
        <v>56</v>
      </c>
      <c r="B64" s="297" t="s">
        <v>516</v>
      </c>
      <c r="C64" s="487"/>
      <c r="D64" s="94">
        <v>0</v>
      </c>
      <c r="E64" s="94">
        <v>0</v>
      </c>
      <c r="F64" s="94">
        <v>0</v>
      </c>
      <c r="G64" s="94">
        <v>0</v>
      </c>
      <c r="H64" s="94">
        <v>186261.71</v>
      </c>
    </row>
    <row r="65" spans="1:8">
      <c r="A65" s="88">
        <v>57</v>
      </c>
      <c r="B65" s="297" t="s">
        <v>517</v>
      </c>
      <c r="C65" s="487"/>
      <c r="D65" s="94">
        <v>0</v>
      </c>
      <c r="E65" s="94">
        <v>0</v>
      </c>
      <c r="F65" s="94">
        <v>0</v>
      </c>
      <c r="G65" s="94">
        <v>0</v>
      </c>
      <c r="H65" s="94">
        <v>101358.8</v>
      </c>
    </row>
    <row r="66" spans="1:8">
      <c r="A66" s="88">
        <v>58</v>
      </c>
      <c r="B66" s="297" t="s">
        <v>518</v>
      </c>
      <c r="C66" s="487"/>
      <c r="D66" s="94">
        <v>0</v>
      </c>
      <c r="E66" s="94">
        <v>0</v>
      </c>
      <c r="F66" s="94">
        <v>0</v>
      </c>
      <c r="G66" s="94">
        <v>0</v>
      </c>
      <c r="H66" s="94">
        <v>101358.8</v>
      </c>
    </row>
    <row r="67" spans="1:8">
      <c r="A67" s="88">
        <v>59</v>
      </c>
      <c r="B67" s="297" t="s">
        <v>519</v>
      </c>
      <c r="C67" s="487"/>
      <c r="D67" s="94">
        <v>0</v>
      </c>
      <c r="E67" s="94">
        <v>0</v>
      </c>
      <c r="F67" s="94">
        <v>0</v>
      </c>
      <c r="G67" s="94">
        <v>0</v>
      </c>
      <c r="H67" s="94">
        <v>397500.5</v>
      </c>
    </row>
    <row r="68" spans="1:8">
      <c r="A68" s="88">
        <v>60</v>
      </c>
      <c r="B68" s="297" t="s">
        <v>520</v>
      </c>
      <c r="C68" s="487"/>
      <c r="D68" s="94">
        <v>0</v>
      </c>
      <c r="E68" s="94">
        <v>0</v>
      </c>
      <c r="F68" s="94">
        <v>0</v>
      </c>
      <c r="G68" s="94">
        <v>0</v>
      </c>
      <c r="H68" s="94">
        <v>358919.5</v>
      </c>
    </row>
    <row r="69" spans="1:8">
      <c r="A69" s="88">
        <v>61</v>
      </c>
      <c r="B69" s="297" t="s">
        <v>521</v>
      </c>
      <c r="C69" s="487"/>
      <c r="D69" s="94">
        <v>0</v>
      </c>
      <c r="E69" s="94">
        <v>0</v>
      </c>
      <c r="F69" s="94">
        <v>0</v>
      </c>
      <c r="G69" s="94">
        <v>0</v>
      </c>
      <c r="H69" s="94">
        <v>276206</v>
      </c>
    </row>
    <row r="70" spans="1:8">
      <c r="A70" s="88">
        <v>62</v>
      </c>
      <c r="B70" s="297" t="s">
        <v>522</v>
      </c>
      <c r="C70" s="487"/>
      <c r="D70" s="94">
        <v>0</v>
      </c>
      <c r="E70" s="94">
        <v>0</v>
      </c>
      <c r="F70" s="94">
        <v>0</v>
      </c>
      <c r="G70" s="94">
        <v>0</v>
      </c>
      <c r="H70" s="94">
        <v>541711.80000000005</v>
      </c>
    </row>
    <row r="71" spans="1:8">
      <c r="A71" s="88">
        <v>63</v>
      </c>
      <c r="B71" s="297" t="s">
        <v>523</v>
      </c>
      <c r="C71" s="487"/>
      <c r="D71" s="94">
        <v>0</v>
      </c>
      <c r="E71" s="94">
        <v>0</v>
      </c>
      <c r="F71" s="94">
        <v>0</v>
      </c>
      <c r="G71" s="94">
        <v>0</v>
      </c>
      <c r="H71" s="94">
        <v>135645.98000000001</v>
      </c>
    </row>
    <row r="72" spans="1:8">
      <c r="A72" s="88">
        <v>64</v>
      </c>
      <c r="B72" s="297" t="s">
        <v>524</v>
      </c>
      <c r="C72" s="487"/>
      <c r="D72" s="94">
        <v>0</v>
      </c>
      <c r="E72" s="94">
        <v>0</v>
      </c>
      <c r="F72" s="94">
        <v>0</v>
      </c>
      <c r="G72" s="94">
        <v>0</v>
      </c>
      <c r="H72" s="94">
        <v>366265.52</v>
      </c>
    </row>
    <row r="73" spans="1:8">
      <c r="A73" s="88">
        <v>65</v>
      </c>
      <c r="B73" s="297" t="s">
        <v>525</v>
      </c>
      <c r="C73" s="487"/>
      <c r="D73" s="94">
        <v>0</v>
      </c>
      <c r="E73" s="94">
        <v>0</v>
      </c>
      <c r="F73" s="94">
        <v>0</v>
      </c>
      <c r="G73" s="94">
        <v>0</v>
      </c>
      <c r="H73" s="94">
        <v>973446.12</v>
      </c>
    </row>
    <row r="74" spans="1:8">
      <c r="A74" s="88">
        <v>66</v>
      </c>
      <c r="B74" s="297" t="s">
        <v>526</v>
      </c>
      <c r="C74" s="487"/>
      <c r="D74" s="94">
        <v>0</v>
      </c>
      <c r="E74" s="94">
        <v>0</v>
      </c>
      <c r="F74" s="94">
        <v>0</v>
      </c>
      <c r="G74" s="94">
        <v>0</v>
      </c>
      <c r="H74" s="94">
        <v>217281.75</v>
      </c>
    </row>
    <row r="75" spans="1:8">
      <c r="A75" s="88">
        <v>67</v>
      </c>
      <c r="B75" s="297" t="s">
        <v>527</v>
      </c>
      <c r="C75" s="487"/>
      <c r="D75" s="94">
        <v>0</v>
      </c>
      <c r="E75" s="94">
        <v>0</v>
      </c>
      <c r="F75" s="94">
        <v>0</v>
      </c>
      <c r="G75" s="94">
        <v>0</v>
      </c>
      <c r="H75" s="94">
        <v>118517.21</v>
      </c>
    </row>
    <row r="76" spans="1:8">
      <c r="A76" s="88">
        <v>68</v>
      </c>
      <c r="B76" s="297" t="s">
        <v>528</v>
      </c>
      <c r="C76" s="487"/>
      <c r="D76" s="94">
        <v>0</v>
      </c>
      <c r="E76" s="94">
        <v>0</v>
      </c>
      <c r="F76" s="94">
        <v>0</v>
      </c>
      <c r="G76" s="94">
        <v>0</v>
      </c>
      <c r="H76" s="94">
        <v>1373848</v>
      </c>
    </row>
    <row r="77" spans="1:8">
      <c r="A77" s="88">
        <v>69</v>
      </c>
      <c r="B77" s="297" t="s">
        <v>529</v>
      </c>
      <c r="C77" s="487"/>
      <c r="D77" s="94">
        <v>0</v>
      </c>
      <c r="E77" s="94">
        <v>0</v>
      </c>
      <c r="F77" s="94">
        <v>0</v>
      </c>
      <c r="G77" s="94">
        <v>0</v>
      </c>
      <c r="H77" s="94">
        <v>353735.8</v>
      </c>
    </row>
    <row r="78" spans="1:8">
      <c r="A78" s="88">
        <v>70</v>
      </c>
      <c r="B78" s="297" t="s">
        <v>530</v>
      </c>
      <c r="C78" s="487"/>
      <c r="D78" s="94">
        <v>0</v>
      </c>
      <c r="E78" s="94">
        <v>0</v>
      </c>
      <c r="F78" s="94">
        <v>0</v>
      </c>
      <c r="G78" s="94">
        <v>0</v>
      </c>
      <c r="H78" s="94">
        <v>586500</v>
      </c>
    </row>
    <row r="79" spans="1:8">
      <c r="A79" s="88">
        <v>71</v>
      </c>
      <c r="B79" s="297" t="s">
        <v>531</v>
      </c>
      <c r="C79" s="487"/>
      <c r="D79" s="94">
        <v>0</v>
      </c>
      <c r="E79" s="94">
        <v>0</v>
      </c>
      <c r="F79" s="94">
        <v>0</v>
      </c>
      <c r="G79" s="94">
        <v>0</v>
      </c>
      <c r="H79" s="94">
        <v>242066</v>
      </c>
    </row>
    <row r="80" spans="1:8">
      <c r="A80" s="88">
        <v>72</v>
      </c>
      <c r="B80" s="297" t="s">
        <v>532</v>
      </c>
      <c r="C80" s="487"/>
      <c r="D80" s="94">
        <v>0</v>
      </c>
      <c r="E80" s="94">
        <v>0</v>
      </c>
      <c r="F80" s="94">
        <v>0</v>
      </c>
      <c r="G80" s="94">
        <v>0</v>
      </c>
      <c r="H80" s="94">
        <v>130305</v>
      </c>
    </row>
    <row r="81" spans="1:8">
      <c r="A81" s="88">
        <v>73</v>
      </c>
      <c r="B81" s="297" t="s">
        <v>533</v>
      </c>
      <c r="C81" s="487"/>
      <c r="D81" s="94">
        <v>0</v>
      </c>
      <c r="E81" s="94">
        <v>0</v>
      </c>
      <c r="F81" s="94">
        <v>0</v>
      </c>
      <c r="G81" s="94">
        <v>0</v>
      </c>
      <c r="H81" s="94">
        <v>138363</v>
      </c>
    </row>
    <row r="82" spans="1:8">
      <c r="A82" s="88">
        <v>74</v>
      </c>
      <c r="B82" s="297" t="s">
        <v>534</v>
      </c>
      <c r="C82" s="487"/>
      <c r="D82" s="94">
        <v>0</v>
      </c>
      <c r="E82" s="94">
        <v>0</v>
      </c>
      <c r="F82" s="94">
        <v>0</v>
      </c>
      <c r="G82" s="94">
        <v>0</v>
      </c>
      <c r="H82" s="94">
        <v>445944</v>
      </c>
    </row>
    <row r="83" spans="1:8">
      <c r="A83" s="88">
        <v>75</v>
      </c>
      <c r="B83" s="297" t="s">
        <v>535</v>
      </c>
      <c r="C83" s="487"/>
      <c r="D83" s="94">
        <v>0</v>
      </c>
      <c r="E83" s="94">
        <v>0</v>
      </c>
      <c r="F83" s="94">
        <v>0</v>
      </c>
      <c r="G83" s="94">
        <v>0</v>
      </c>
      <c r="H83" s="94">
        <v>214607.6</v>
      </c>
    </row>
    <row r="84" spans="1:8">
      <c r="A84" s="88">
        <v>76</v>
      </c>
      <c r="B84" s="297" t="s">
        <v>536</v>
      </c>
      <c r="C84" s="487"/>
      <c r="D84" s="94">
        <v>0</v>
      </c>
      <c r="E84" s="94">
        <v>0</v>
      </c>
      <c r="F84" s="94">
        <v>0</v>
      </c>
      <c r="G84" s="94">
        <v>0</v>
      </c>
      <c r="H84" s="94">
        <v>183600</v>
      </c>
    </row>
    <row r="85" spans="1:8">
      <c r="A85" s="88">
        <v>77</v>
      </c>
      <c r="B85" s="297" t="s">
        <v>537</v>
      </c>
      <c r="C85" s="487"/>
      <c r="D85" s="94">
        <v>0</v>
      </c>
      <c r="E85" s="94">
        <v>0</v>
      </c>
      <c r="F85" s="94">
        <v>0</v>
      </c>
      <c r="G85" s="94">
        <v>0</v>
      </c>
      <c r="H85" s="94">
        <v>127131.78</v>
      </c>
    </row>
    <row r="86" spans="1:8">
      <c r="A86" s="88">
        <v>78</v>
      </c>
      <c r="B86" s="297" t="s">
        <v>538</v>
      </c>
      <c r="C86" s="487"/>
      <c r="D86" s="94">
        <v>0</v>
      </c>
      <c r="E86" s="94">
        <v>0</v>
      </c>
      <c r="F86" s="94">
        <v>0</v>
      </c>
      <c r="G86" s="94">
        <v>0</v>
      </c>
      <c r="H86" s="94">
        <v>191821.2</v>
      </c>
    </row>
    <row r="87" spans="1:8">
      <c r="A87" s="88">
        <v>79</v>
      </c>
      <c r="B87" s="297" t="s">
        <v>539</v>
      </c>
      <c r="C87" s="487"/>
      <c r="D87" s="94">
        <v>0</v>
      </c>
      <c r="E87" s="94">
        <v>0</v>
      </c>
      <c r="F87" s="94">
        <v>0</v>
      </c>
      <c r="G87" s="94">
        <v>0</v>
      </c>
      <c r="H87" s="94">
        <v>344056.2</v>
      </c>
    </row>
    <row r="88" spans="1:8">
      <c r="A88" s="88">
        <v>80</v>
      </c>
      <c r="B88" s="297" t="s">
        <v>540</v>
      </c>
      <c r="C88" s="487"/>
      <c r="D88" s="94">
        <v>0</v>
      </c>
      <c r="E88" s="94">
        <v>0</v>
      </c>
      <c r="F88" s="94">
        <v>0</v>
      </c>
      <c r="G88" s="94">
        <v>0</v>
      </c>
      <c r="H88" s="94">
        <v>138536.4</v>
      </c>
    </row>
    <row r="89" spans="1:8">
      <c r="A89" s="88">
        <v>81</v>
      </c>
      <c r="B89" s="297" t="s">
        <v>541</v>
      </c>
      <c r="C89" s="487"/>
      <c r="D89" s="94">
        <v>0</v>
      </c>
      <c r="E89" s="94">
        <v>0</v>
      </c>
      <c r="F89" s="94">
        <v>0</v>
      </c>
      <c r="G89" s="94">
        <v>0</v>
      </c>
      <c r="H89" s="94">
        <v>164464.79999999999</v>
      </c>
    </row>
    <row r="90" spans="1:8">
      <c r="A90" s="88">
        <v>82</v>
      </c>
      <c r="B90" s="297" t="s">
        <v>542</v>
      </c>
      <c r="C90" s="487"/>
      <c r="D90" s="94">
        <v>0</v>
      </c>
      <c r="E90" s="94">
        <v>0</v>
      </c>
      <c r="F90" s="94">
        <v>0</v>
      </c>
      <c r="G90" s="94">
        <v>0</v>
      </c>
      <c r="H90" s="94">
        <v>133489.26999999999</v>
      </c>
    </row>
    <row r="91" spans="1:8">
      <c r="A91" s="88">
        <v>83</v>
      </c>
      <c r="B91" s="297" t="s">
        <v>543</v>
      </c>
      <c r="C91" s="487"/>
      <c r="D91" s="94">
        <v>0</v>
      </c>
      <c r="E91" s="94">
        <v>0</v>
      </c>
      <c r="F91" s="94">
        <v>0</v>
      </c>
      <c r="G91" s="94">
        <v>0</v>
      </c>
      <c r="H91" s="94">
        <v>133489.26999999999</v>
      </c>
    </row>
    <row r="92" spans="1:8">
      <c r="A92" s="88">
        <v>84</v>
      </c>
      <c r="B92" s="297" t="s">
        <v>544</v>
      </c>
      <c r="C92" s="487"/>
      <c r="D92" s="94">
        <v>0</v>
      </c>
      <c r="E92" s="94">
        <v>0</v>
      </c>
      <c r="F92" s="94">
        <v>0</v>
      </c>
      <c r="G92" s="94">
        <v>0</v>
      </c>
      <c r="H92" s="94">
        <v>197900</v>
      </c>
    </row>
    <row r="93" spans="1:8">
      <c r="A93" s="88">
        <v>85</v>
      </c>
      <c r="B93" s="297" t="s">
        <v>545</v>
      </c>
      <c r="C93" s="487"/>
      <c r="D93" s="94">
        <v>0</v>
      </c>
      <c r="E93" s="94">
        <v>0</v>
      </c>
      <c r="F93" s="94">
        <v>0</v>
      </c>
      <c r="G93" s="94">
        <v>0</v>
      </c>
      <c r="H93" s="94">
        <v>326096</v>
      </c>
    </row>
    <row r="94" spans="1:8">
      <c r="A94" s="88">
        <v>86</v>
      </c>
      <c r="B94" s="297" t="s">
        <v>546</v>
      </c>
      <c r="C94" s="487"/>
      <c r="D94" s="94">
        <v>0</v>
      </c>
      <c r="E94" s="94">
        <v>0</v>
      </c>
      <c r="F94" s="94">
        <v>0</v>
      </c>
      <c r="G94" s="94">
        <v>0</v>
      </c>
      <c r="H94" s="94">
        <v>540282.46</v>
      </c>
    </row>
    <row r="95" spans="1:8">
      <c r="A95" s="88">
        <v>87</v>
      </c>
      <c r="B95" s="297" t="s">
        <v>547</v>
      </c>
      <c r="C95" s="487"/>
      <c r="D95" s="94">
        <v>0</v>
      </c>
      <c r="E95" s="94">
        <v>0</v>
      </c>
      <c r="F95" s="94">
        <v>0</v>
      </c>
      <c r="G95" s="94">
        <v>0</v>
      </c>
      <c r="H95" s="94">
        <v>688207.99</v>
      </c>
    </row>
    <row r="96" spans="1:8">
      <c r="A96" s="88">
        <v>88</v>
      </c>
      <c r="B96" s="297" t="s">
        <v>548</v>
      </c>
      <c r="C96" s="487"/>
      <c r="D96" s="94">
        <v>0</v>
      </c>
      <c r="E96" s="94">
        <v>0</v>
      </c>
      <c r="F96" s="94">
        <v>0</v>
      </c>
      <c r="G96" s="94">
        <v>0</v>
      </c>
      <c r="H96" s="94">
        <v>102483</v>
      </c>
    </row>
    <row r="97" spans="1:8">
      <c r="A97" s="88">
        <v>89</v>
      </c>
      <c r="B97" s="297" t="s">
        <v>549</v>
      </c>
      <c r="C97" s="487"/>
      <c r="D97" s="94">
        <v>0</v>
      </c>
      <c r="E97" s="94">
        <v>0</v>
      </c>
      <c r="F97" s="94">
        <v>0</v>
      </c>
      <c r="G97" s="94">
        <v>0</v>
      </c>
      <c r="H97" s="94">
        <v>267220.39</v>
      </c>
    </row>
    <row r="98" spans="1:8">
      <c r="A98" s="88">
        <v>90</v>
      </c>
      <c r="B98" s="297" t="s">
        <v>550</v>
      </c>
      <c r="C98" s="487"/>
      <c r="D98" s="94">
        <v>0</v>
      </c>
      <c r="E98" s="94">
        <v>0</v>
      </c>
      <c r="F98" s="94">
        <v>0</v>
      </c>
      <c r="G98" s="94">
        <v>0</v>
      </c>
      <c r="H98" s="94">
        <v>147779.93</v>
      </c>
    </row>
    <row r="99" spans="1:8">
      <c r="A99" s="88">
        <v>91</v>
      </c>
      <c r="B99" s="297" t="s">
        <v>551</v>
      </c>
      <c r="C99" s="487"/>
      <c r="D99" s="94">
        <v>0</v>
      </c>
      <c r="E99" s="94">
        <v>0</v>
      </c>
      <c r="F99" s="94">
        <v>0</v>
      </c>
      <c r="G99" s="94">
        <v>0</v>
      </c>
      <c r="H99" s="94">
        <v>414234.52</v>
      </c>
    </row>
    <row r="100" spans="1:8">
      <c r="A100" s="88">
        <v>92</v>
      </c>
      <c r="B100" s="297" t="s">
        <v>552</v>
      </c>
      <c r="C100" s="487"/>
      <c r="D100" s="94">
        <v>0</v>
      </c>
      <c r="E100" s="94">
        <v>0</v>
      </c>
      <c r="F100" s="94">
        <v>0</v>
      </c>
      <c r="G100" s="94">
        <v>0</v>
      </c>
      <c r="H100" s="94">
        <v>0</v>
      </c>
    </row>
    <row r="101" spans="1:8">
      <c r="A101" s="88">
        <v>93</v>
      </c>
      <c r="B101" s="297" t="s">
        <v>553</v>
      </c>
      <c r="C101" s="487"/>
      <c r="D101" s="94">
        <v>0</v>
      </c>
      <c r="E101" s="94">
        <v>0</v>
      </c>
      <c r="F101" s="94">
        <v>0</v>
      </c>
      <c r="G101" s="94">
        <v>0</v>
      </c>
      <c r="H101" s="94">
        <v>0</v>
      </c>
    </row>
    <row r="102" spans="1:8">
      <c r="A102" s="88">
        <v>94</v>
      </c>
      <c r="B102" s="297" t="s">
        <v>554</v>
      </c>
      <c r="C102" s="487"/>
      <c r="D102" s="94">
        <v>0</v>
      </c>
      <c r="E102" s="94">
        <v>0</v>
      </c>
      <c r="F102" s="94">
        <v>0</v>
      </c>
      <c r="G102" s="94">
        <v>0</v>
      </c>
      <c r="H102" s="94">
        <v>0</v>
      </c>
    </row>
    <row r="103" spans="1:8">
      <c r="A103" s="88">
        <v>95</v>
      </c>
      <c r="B103" s="297" t="s">
        <v>555</v>
      </c>
      <c r="C103" s="487"/>
      <c r="D103" s="94">
        <v>0</v>
      </c>
      <c r="E103" s="94">
        <v>0</v>
      </c>
      <c r="F103" s="94">
        <v>0</v>
      </c>
      <c r="G103" s="94">
        <v>0</v>
      </c>
      <c r="H103" s="94">
        <v>0</v>
      </c>
    </row>
    <row r="104" spans="1:8">
      <c r="A104" s="88">
        <v>96</v>
      </c>
      <c r="B104" s="297" t="s">
        <v>556</v>
      </c>
      <c r="C104" s="487"/>
      <c r="D104" s="94">
        <v>0</v>
      </c>
      <c r="E104" s="94">
        <v>0</v>
      </c>
      <c r="F104" s="94">
        <v>0</v>
      </c>
      <c r="G104" s="94">
        <v>0</v>
      </c>
      <c r="H104" s="94">
        <v>0</v>
      </c>
    </row>
    <row r="105" spans="1:8">
      <c r="A105" s="88">
        <v>97</v>
      </c>
      <c r="B105" s="297" t="s">
        <v>557</v>
      </c>
      <c r="C105" s="487"/>
      <c r="D105" s="94">
        <v>0</v>
      </c>
      <c r="E105" s="94">
        <v>0</v>
      </c>
      <c r="F105" s="94">
        <v>0</v>
      </c>
      <c r="G105" s="94">
        <v>0</v>
      </c>
      <c r="H105" s="94">
        <v>0</v>
      </c>
    </row>
    <row r="106" spans="1:8">
      <c r="A106" s="88">
        <v>98</v>
      </c>
      <c r="B106" s="297" t="s">
        <v>558</v>
      </c>
      <c r="C106" s="487"/>
      <c r="D106" s="94">
        <v>0</v>
      </c>
      <c r="E106" s="94">
        <v>0</v>
      </c>
      <c r="F106" s="94">
        <v>0</v>
      </c>
      <c r="G106" s="94">
        <v>0</v>
      </c>
      <c r="H106" s="94">
        <v>0</v>
      </c>
    </row>
    <row r="107" spans="1:8">
      <c r="A107" s="88">
        <v>99</v>
      </c>
      <c r="B107" s="297" t="s">
        <v>559</v>
      </c>
      <c r="C107" s="487"/>
      <c r="D107" s="94">
        <v>0</v>
      </c>
      <c r="E107" s="94">
        <v>0</v>
      </c>
      <c r="F107" s="94">
        <v>0</v>
      </c>
      <c r="G107" s="94">
        <v>0</v>
      </c>
      <c r="H107" s="94">
        <v>0</v>
      </c>
    </row>
    <row r="108" spans="1:8">
      <c r="A108" s="88">
        <v>100</v>
      </c>
      <c r="B108" s="297" t="s">
        <v>560</v>
      </c>
      <c r="C108" s="487"/>
      <c r="D108" s="94">
        <v>0</v>
      </c>
      <c r="E108" s="94">
        <v>0</v>
      </c>
      <c r="F108" s="94">
        <v>0</v>
      </c>
      <c r="G108" s="94">
        <v>0</v>
      </c>
      <c r="H108" s="94">
        <v>0</v>
      </c>
    </row>
    <row r="109" spans="1:8">
      <c r="A109" s="88">
        <v>101</v>
      </c>
      <c r="B109" s="297" t="s">
        <v>561</v>
      </c>
      <c r="C109" s="487"/>
      <c r="D109" s="94">
        <v>0</v>
      </c>
      <c r="E109" s="94">
        <v>0</v>
      </c>
      <c r="F109" s="94">
        <v>0</v>
      </c>
      <c r="G109" s="94">
        <v>0</v>
      </c>
      <c r="H109" s="94">
        <v>0</v>
      </c>
    </row>
    <row r="110" spans="1:8">
      <c r="A110" s="88">
        <v>102</v>
      </c>
      <c r="B110" s="297" t="s">
        <v>562</v>
      </c>
      <c r="C110" s="487"/>
      <c r="D110" s="94">
        <v>0</v>
      </c>
      <c r="E110" s="94">
        <v>0</v>
      </c>
      <c r="F110" s="94">
        <v>0</v>
      </c>
      <c r="G110" s="94">
        <v>0</v>
      </c>
      <c r="H110" s="94">
        <v>0</v>
      </c>
    </row>
    <row r="111" spans="1:8">
      <c r="A111" s="88">
        <v>103</v>
      </c>
      <c r="B111" s="297" t="s">
        <v>563</v>
      </c>
      <c r="C111" s="487"/>
      <c r="D111" s="94">
        <v>0</v>
      </c>
      <c r="E111" s="94">
        <v>0</v>
      </c>
      <c r="F111" s="94">
        <v>0</v>
      </c>
      <c r="G111" s="94">
        <v>0</v>
      </c>
      <c r="H111" s="94">
        <v>0</v>
      </c>
    </row>
    <row r="112" spans="1:8">
      <c r="A112" s="88">
        <v>104</v>
      </c>
      <c r="B112" s="297" t="s">
        <v>564</v>
      </c>
      <c r="C112" s="487"/>
      <c r="D112" s="94">
        <v>0</v>
      </c>
      <c r="E112" s="94">
        <v>0</v>
      </c>
      <c r="F112" s="94">
        <v>0</v>
      </c>
      <c r="G112" s="94">
        <v>0</v>
      </c>
      <c r="H112" s="94">
        <v>0</v>
      </c>
    </row>
    <row r="113" spans="1:8">
      <c r="A113" s="88">
        <v>105</v>
      </c>
      <c r="B113" s="297" t="s">
        <v>565</v>
      </c>
      <c r="C113" s="487"/>
      <c r="D113" s="94">
        <v>0</v>
      </c>
      <c r="E113" s="94">
        <v>0</v>
      </c>
      <c r="F113" s="94">
        <v>0</v>
      </c>
      <c r="G113" s="94">
        <v>0</v>
      </c>
      <c r="H113" s="94">
        <v>0</v>
      </c>
    </row>
    <row r="114" spans="1:8">
      <c r="A114" s="88">
        <v>106</v>
      </c>
      <c r="B114" s="297" t="s">
        <v>566</v>
      </c>
      <c r="C114" s="487"/>
      <c r="D114" s="94">
        <v>0</v>
      </c>
      <c r="E114" s="94">
        <v>0</v>
      </c>
      <c r="F114" s="94">
        <v>0</v>
      </c>
      <c r="G114" s="94">
        <v>0</v>
      </c>
      <c r="H114" s="94">
        <v>0</v>
      </c>
    </row>
    <row r="115" spans="1:8">
      <c r="A115" s="88">
        <v>107</v>
      </c>
      <c r="B115" s="297" t="s">
        <v>567</v>
      </c>
      <c r="C115" s="487"/>
      <c r="D115" s="94">
        <v>0</v>
      </c>
      <c r="E115" s="94">
        <v>0</v>
      </c>
      <c r="F115" s="94">
        <v>0</v>
      </c>
      <c r="G115" s="94">
        <v>0</v>
      </c>
      <c r="H115" s="94">
        <v>0</v>
      </c>
    </row>
    <row r="116" spans="1:8">
      <c r="A116" s="88">
        <v>108</v>
      </c>
      <c r="B116" s="297" t="s">
        <v>568</v>
      </c>
      <c r="C116" s="487"/>
      <c r="D116" s="94">
        <v>0</v>
      </c>
      <c r="E116" s="94">
        <v>0</v>
      </c>
      <c r="F116" s="94">
        <v>0</v>
      </c>
      <c r="G116" s="94">
        <v>0</v>
      </c>
      <c r="H116" s="94">
        <v>0</v>
      </c>
    </row>
    <row r="117" spans="1:8">
      <c r="A117" s="88">
        <v>109</v>
      </c>
      <c r="B117" s="297" t="s">
        <v>569</v>
      </c>
      <c r="C117" s="487"/>
      <c r="D117" s="94">
        <v>0</v>
      </c>
      <c r="E117" s="94">
        <v>0</v>
      </c>
      <c r="F117" s="94">
        <v>0</v>
      </c>
      <c r="G117" s="94">
        <v>0</v>
      </c>
      <c r="H117" s="94">
        <v>0</v>
      </c>
    </row>
    <row r="118" spans="1:8">
      <c r="A118" s="88">
        <v>110</v>
      </c>
      <c r="B118" s="297" t="s">
        <v>570</v>
      </c>
      <c r="C118" s="487"/>
      <c r="D118" s="94">
        <v>0</v>
      </c>
      <c r="E118" s="94">
        <v>0</v>
      </c>
      <c r="F118" s="94">
        <v>0</v>
      </c>
      <c r="G118" s="94">
        <v>0</v>
      </c>
      <c r="H118" s="94">
        <v>0</v>
      </c>
    </row>
    <row r="119" spans="1:8">
      <c r="A119" s="88">
        <v>111</v>
      </c>
      <c r="B119" s="297" t="s">
        <v>571</v>
      </c>
      <c r="C119" s="487"/>
      <c r="D119" s="94">
        <v>0</v>
      </c>
      <c r="E119" s="94">
        <v>0</v>
      </c>
      <c r="F119" s="94">
        <v>0</v>
      </c>
      <c r="G119" s="94">
        <v>0</v>
      </c>
      <c r="H119" s="94">
        <v>0</v>
      </c>
    </row>
    <row r="120" spans="1:8">
      <c r="A120" s="88">
        <v>112</v>
      </c>
      <c r="B120" s="297" t="s">
        <v>572</v>
      </c>
      <c r="C120" s="487"/>
      <c r="D120" s="94">
        <v>0</v>
      </c>
      <c r="E120" s="94">
        <v>0</v>
      </c>
      <c r="F120" s="94">
        <v>0</v>
      </c>
      <c r="G120" s="94">
        <v>0</v>
      </c>
      <c r="H120" s="94">
        <v>0</v>
      </c>
    </row>
    <row r="121" spans="1:8">
      <c r="A121" s="88">
        <v>113</v>
      </c>
      <c r="B121" s="297" t="s">
        <v>573</v>
      </c>
      <c r="C121" s="487"/>
      <c r="D121" s="94">
        <v>0</v>
      </c>
      <c r="E121" s="94">
        <v>0</v>
      </c>
      <c r="F121" s="94">
        <v>0</v>
      </c>
      <c r="G121" s="94">
        <v>0</v>
      </c>
      <c r="H121" s="94">
        <v>0</v>
      </c>
    </row>
    <row r="122" spans="1:8">
      <c r="A122" s="88">
        <v>114</v>
      </c>
      <c r="B122" s="297" t="s">
        <v>574</v>
      </c>
      <c r="C122" s="487"/>
      <c r="D122" s="94">
        <v>0</v>
      </c>
      <c r="E122" s="94">
        <v>0</v>
      </c>
      <c r="F122" s="94">
        <v>0</v>
      </c>
      <c r="G122" s="94">
        <v>0</v>
      </c>
      <c r="H122" s="94">
        <v>375232</v>
      </c>
    </row>
    <row r="123" spans="1:8">
      <c r="A123" s="88">
        <v>115</v>
      </c>
      <c r="B123" s="297" t="s">
        <v>575</v>
      </c>
      <c r="C123" s="487"/>
      <c r="D123" s="94">
        <v>0</v>
      </c>
      <c r="E123" s="94">
        <v>0</v>
      </c>
      <c r="F123" s="94">
        <v>0</v>
      </c>
      <c r="G123" s="94">
        <v>0</v>
      </c>
      <c r="H123" s="94">
        <v>155254.5</v>
      </c>
    </row>
    <row r="124" spans="1:8">
      <c r="A124" s="88">
        <v>116</v>
      </c>
      <c r="B124" s="297" t="s">
        <v>576</v>
      </c>
      <c r="C124" s="487"/>
      <c r="D124" s="94">
        <v>0</v>
      </c>
      <c r="E124" s="94">
        <v>0</v>
      </c>
      <c r="F124" s="94">
        <v>0</v>
      </c>
      <c r="G124" s="94">
        <v>0</v>
      </c>
      <c r="H124" s="94">
        <v>120104.85</v>
      </c>
    </row>
    <row r="125" spans="1:8">
      <c r="A125" s="88">
        <v>117</v>
      </c>
      <c r="B125" s="297" t="s">
        <v>577</v>
      </c>
      <c r="C125" s="487"/>
      <c r="D125" s="94">
        <v>0</v>
      </c>
      <c r="E125" s="94">
        <v>0</v>
      </c>
      <c r="F125" s="94">
        <v>0</v>
      </c>
      <c r="G125" s="94">
        <v>0</v>
      </c>
      <c r="H125" s="94">
        <v>162659.28</v>
      </c>
    </row>
    <row r="126" spans="1:8">
      <c r="A126" s="88">
        <v>118</v>
      </c>
      <c r="B126" s="297" t="s">
        <v>578</v>
      </c>
      <c r="C126" s="487"/>
      <c r="D126" s="94">
        <v>0</v>
      </c>
      <c r="E126" s="94">
        <v>0</v>
      </c>
      <c r="F126" s="94">
        <v>0</v>
      </c>
      <c r="G126" s="94">
        <v>0</v>
      </c>
      <c r="H126" s="94">
        <v>0</v>
      </c>
    </row>
    <row r="127" spans="1:8">
      <c r="A127" s="88">
        <v>119</v>
      </c>
      <c r="B127" s="297" t="s">
        <v>579</v>
      </c>
      <c r="C127" s="487"/>
      <c r="D127" s="94">
        <v>0</v>
      </c>
      <c r="E127" s="94">
        <v>0</v>
      </c>
      <c r="F127" s="94">
        <v>0</v>
      </c>
      <c r="G127" s="94">
        <v>0</v>
      </c>
      <c r="H127" s="94">
        <v>103061.14</v>
      </c>
    </row>
    <row r="128" spans="1:8">
      <c r="A128" s="88">
        <v>120</v>
      </c>
      <c r="B128" s="297" t="s">
        <v>580</v>
      </c>
      <c r="C128" s="487"/>
      <c r="D128" s="94">
        <v>0</v>
      </c>
      <c r="E128" s="94">
        <v>0</v>
      </c>
      <c r="F128" s="94">
        <v>0</v>
      </c>
      <c r="G128" s="94">
        <v>0</v>
      </c>
      <c r="H128" s="94">
        <v>453079.99</v>
      </c>
    </row>
    <row r="129" spans="1:8">
      <c r="A129" s="88">
        <v>121</v>
      </c>
      <c r="B129" s="297" t="s">
        <v>581</v>
      </c>
      <c r="C129" s="487"/>
      <c r="D129" s="94">
        <v>0</v>
      </c>
      <c r="E129" s="94">
        <v>0</v>
      </c>
      <c r="F129" s="94">
        <v>0</v>
      </c>
      <c r="G129" s="94">
        <v>0</v>
      </c>
      <c r="H129" s="94">
        <v>112782.03</v>
      </c>
    </row>
    <row r="130" spans="1:8">
      <c r="A130" s="88">
        <v>122</v>
      </c>
      <c r="B130" s="297" t="s">
        <v>582</v>
      </c>
      <c r="C130" s="487"/>
      <c r="D130" s="94">
        <v>0</v>
      </c>
      <c r="E130" s="94">
        <v>0</v>
      </c>
      <c r="F130" s="94">
        <v>0</v>
      </c>
      <c r="G130" s="94">
        <v>0</v>
      </c>
      <c r="H130" s="94">
        <v>377196.98</v>
      </c>
    </row>
    <row r="131" spans="1:8">
      <c r="A131" s="88">
        <v>123</v>
      </c>
      <c r="B131" s="297" t="s">
        <v>583</v>
      </c>
      <c r="C131" s="487"/>
      <c r="D131" s="94">
        <v>0</v>
      </c>
      <c r="E131" s="94">
        <v>0</v>
      </c>
      <c r="F131" s="94">
        <v>0</v>
      </c>
      <c r="G131" s="94">
        <v>0</v>
      </c>
      <c r="H131" s="94">
        <v>160051.5</v>
      </c>
    </row>
    <row r="132" spans="1:8">
      <c r="A132" s="88">
        <v>124</v>
      </c>
      <c r="B132" s="297" t="s">
        <v>584</v>
      </c>
      <c r="C132" s="487"/>
      <c r="D132" s="94">
        <v>0</v>
      </c>
      <c r="E132" s="94">
        <v>0</v>
      </c>
      <c r="F132" s="94">
        <v>0</v>
      </c>
      <c r="G132" s="94">
        <v>0</v>
      </c>
      <c r="H132" s="94">
        <v>976518.04</v>
      </c>
    </row>
    <row r="133" spans="1:8">
      <c r="A133" s="88">
        <v>125</v>
      </c>
      <c r="B133" s="297" t="s">
        <v>585</v>
      </c>
      <c r="C133" s="487"/>
      <c r="D133" s="94">
        <v>0</v>
      </c>
      <c r="E133" s="94">
        <v>0</v>
      </c>
      <c r="F133" s="94">
        <v>0</v>
      </c>
      <c r="G133" s="94">
        <v>0</v>
      </c>
      <c r="H133" s="94">
        <v>204750.15</v>
      </c>
    </row>
    <row r="134" spans="1:8">
      <c r="A134" s="88">
        <v>126</v>
      </c>
      <c r="B134" s="297" t="s">
        <v>586</v>
      </c>
      <c r="C134" s="487"/>
      <c r="D134" s="94">
        <v>0</v>
      </c>
      <c r="E134" s="94">
        <v>0</v>
      </c>
      <c r="F134" s="94">
        <v>0</v>
      </c>
      <c r="G134" s="94">
        <v>0</v>
      </c>
      <c r="H134" s="94">
        <v>259781</v>
      </c>
    </row>
    <row r="135" spans="1:8">
      <c r="A135" s="88">
        <v>127</v>
      </c>
      <c r="B135" s="297" t="s">
        <v>587</v>
      </c>
      <c r="C135" s="487"/>
      <c r="D135" s="94">
        <v>0</v>
      </c>
      <c r="E135" s="94">
        <v>0</v>
      </c>
      <c r="F135" s="94">
        <v>0</v>
      </c>
      <c r="G135" s="94">
        <v>0</v>
      </c>
      <c r="H135" s="94">
        <v>476410</v>
      </c>
    </row>
    <row r="136" spans="1:8">
      <c r="A136" s="88">
        <v>128</v>
      </c>
      <c r="B136" s="297" t="s">
        <v>588</v>
      </c>
      <c r="C136" s="487"/>
      <c r="D136" s="94">
        <v>0</v>
      </c>
      <c r="E136" s="94">
        <v>0</v>
      </c>
      <c r="F136" s="94">
        <v>0</v>
      </c>
      <c r="G136" s="94">
        <v>0</v>
      </c>
      <c r="H136" s="94">
        <v>0</v>
      </c>
    </row>
    <row r="137" spans="1:8">
      <c r="A137" s="88">
        <v>129</v>
      </c>
      <c r="B137" s="297" t="s">
        <v>589</v>
      </c>
      <c r="C137" s="487"/>
      <c r="D137" s="94">
        <v>0</v>
      </c>
      <c r="E137" s="94">
        <v>0</v>
      </c>
      <c r="F137" s="94">
        <v>0</v>
      </c>
      <c r="G137" s="94">
        <v>0</v>
      </c>
      <c r="H137" s="94">
        <v>118489</v>
      </c>
    </row>
    <row r="138" spans="1:8">
      <c r="A138" s="88">
        <v>130</v>
      </c>
      <c r="B138" s="297" t="s">
        <v>590</v>
      </c>
      <c r="C138" s="487"/>
      <c r="D138" s="94">
        <v>0</v>
      </c>
      <c r="E138" s="94">
        <v>0</v>
      </c>
      <c r="F138" s="94">
        <v>0</v>
      </c>
      <c r="G138" s="94">
        <v>0</v>
      </c>
      <c r="H138" s="94">
        <v>0</v>
      </c>
    </row>
    <row r="139" spans="1:8">
      <c r="A139" s="88">
        <v>131</v>
      </c>
      <c r="B139" s="297" t="s">
        <v>591</v>
      </c>
      <c r="C139" s="487"/>
      <c r="D139" s="94">
        <v>0</v>
      </c>
      <c r="E139" s="94">
        <v>0</v>
      </c>
      <c r="F139" s="94">
        <v>0</v>
      </c>
      <c r="G139" s="94">
        <v>0</v>
      </c>
      <c r="H139" s="94">
        <v>0</v>
      </c>
    </row>
    <row r="140" spans="1:8">
      <c r="A140" s="88">
        <v>132</v>
      </c>
      <c r="B140" s="297" t="s">
        <v>592</v>
      </c>
      <c r="C140" s="487"/>
      <c r="D140" s="94">
        <v>0</v>
      </c>
      <c r="E140" s="94">
        <v>0</v>
      </c>
      <c r="F140" s="94">
        <v>0</v>
      </c>
      <c r="G140" s="94">
        <v>0</v>
      </c>
      <c r="H140" s="94">
        <v>0</v>
      </c>
    </row>
    <row r="141" spans="1:8">
      <c r="A141" s="88">
        <v>133</v>
      </c>
      <c r="B141" s="297" t="s">
        <v>593</v>
      </c>
      <c r="C141" s="487"/>
      <c r="D141" s="94">
        <v>0</v>
      </c>
      <c r="E141" s="94">
        <v>0</v>
      </c>
      <c r="F141" s="94">
        <v>0</v>
      </c>
      <c r="G141" s="94">
        <v>0</v>
      </c>
      <c r="H141" s="94">
        <v>0</v>
      </c>
    </row>
    <row r="142" spans="1:8">
      <c r="A142" s="88">
        <v>134</v>
      </c>
      <c r="B142" s="297" t="s">
        <v>594</v>
      </c>
      <c r="C142" s="487"/>
      <c r="D142" s="94">
        <v>0</v>
      </c>
      <c r="E142" s="94">
        <v>0</v>
      </c>
      <c r="F142" s="94">
        <v>0</v>
      </c>
      <c r="G142" s="94">
        <v>0</v>
      </c>
      <c r="H142" s="94">
        <v>0</v>
      </c>
    </row>
    <row r="143" spans="1:8">
      <c r="A143" s="88">
        <v>135</v>
      </c>
      <c r="B143" s="297" t="s">
        <v>595</v>
      </c>
      <c r="C143" s="487"/>
      <c r="D143" s="94">
        <v>0</v>
      </c>
      <c r="E143" s="94">
        <v>0</v>
      </c>
      <c r="F143" s="94">
        <v>0</v>
      </c>
      <c r="G143" s="94">
        <v>0</v>
      </c>
      <c r="H143" s="94">
        <v>0</v>
      </c>
    </row>
    <row r="144" spans="1:8">
      <c r="A144" s="88">
        <v>136</v>
      </c>
      <c r="B144" s="297" t="s">
        <v>596</v>
      </c>
      <c r="C144" s="487"/>
      <c r="D144" s="94">
        <v>0</v>
      </c>
      <c r="E144" s="94">
        <v>0</v>
      </c>
      <c r="F144" s="94">
        <v>0</v>
      </c>
      <c r="G144" s="94">
        <v>0</v>
      </c>
      <c r="H144" s="94">
        <v>576872.78</v>
      </c>
    </row>
    <row r="145" spans="1:8">
      <c r="A145" s="88">
        <v>137</v>
      </c>
      <c r="B145" s="297" t="s">
        <v>597</v>
      </c>
      <c r="C145" s="487"/>
      <c r="D145" s="94">
        <v>0</v>
      </c>
      <c r="E145" s="94">
        <v>0</v>
      </c>
      <c r="F145" s="94">
        <v>0</v>
      </c>
      <c r="G145" s="94">
        <v>0</v>
      </c>
      <c r="H145" s="94">
        <v>0</v>
      </c>
    </row>
    <row r="146" spans="1:8">
      <c r="A146" s="88">
        <v>138</v>
      </c>
      <c r="B146" s="297" t="s">
        <v>598</v>
      </c>
      <c r="C146" s="487"/>
      <c r="D146" s="94">
        <v>0</v>
      </c>
      <c r="E146" s="94">
        <v>0</v>
      </c>
      <c r="F146" s="94">
        <v>0</v>
      </c>
      <c r="G146" s="94">
        <v>0</v>
      </c>
      <c r="H146" s="94">
        <v>0</v>
      </c>
    </row>
    <row r="147" spans="1:8">
      <c r="A147" s="88">
        <v>139</v>
      </c>
      <c r="B147" s="297" t="s">
        <v>599</v>
      </c>
      <c r="C147" s="487"/>
      <c r="D147" s="94">
        <v>0</v>
      </c>
      <c r="E147" s="94">
        <v>0</v>
      </c>
      <c r="F147" s="94">
        <v>0</v>
      </c>
      <c r="G147" s="94">
        <v>0</v>
      </c>
      <c r="H147" s="94">
        <v>0</v>
      </c>
    </row>
    <row r="148" spans="1:8">
      <c r="A148" s="88">
        <v>140</v>
      </c>
      <c r="B148" s="297" t="s">
        <v>600</v>
      </c>
      <c r="C148" s="487"/>
      <c r="D148" s="94">
        <v>0</v>
      </c>
      <c r="E148" s="94">
        <v>0</v>
      </c>
      <c r="F148" s="94">
        <v>227139.97</v>
      </c>
      <c r="G148" s="94">
        <v>0</v>
      </c>
      <c r="H148" s="94">
        <v>0</v>
      </c>
    </row>
    <row r="149" spans="1:8">
      <c r="A149" s="88">
        <v>141</v>
      </c>
      <c r="B149" s="297" t="s">
        <v>601</v>
      </c>
      <c r="C149" s="487"/>
      <c r="D149" s="94">
        <v>0</v>
      </c>
      <c r="E149" s="94">
        <v>0</v>
      </c>
      <c r="F149" s="94">
        <v>0</v>
      </c>
      <c r="G149" s="94">
        <v>0</v>
      </c>
      <c r="H149" s="94">
        <v>0</v>
      </c>
    </row>
    <row r="150" spans="1:8">
      <c r="A150" s="88">
        <v>142</v>
      </c>
      <c r="B150" s="297" t="s">
        <v>602</v>
      </c>
      <c r="C150" s="487"/>
      <c r="D150" s="94">
        <v>0</v>
      </c>
      <c r="E150" s="94">
        <v>0</v>
      </c>
      <c r="F150" s="94">
        <v>0</v>
      </c>
      <c r="G150" s="94">
        <v>0</v>
      </c>
      <c r="H150" s="94">
        <v>0</v>
      </c>
    </row>
    <row r="151" spans="1:8">
      <c r="A151" s="88">
        <v>143</v>
      </c>
      <c r="B151" s="297" t="s">
        <v>603</v>
      </c>
      <c r="C151" s="487"/>
      <c r="D151" s="94">
        <v>0</v>
      </c>
      <c r="E151" s="94">
        <v>0</v>
      </c>
      <c r="F151" s="94">
        <v>0</v>
      </c>
      <c r="G151" s="94">
        <v>179485.05</v>
      </c>
      <c r="H151" s="94">
        <v>179485.05</v>
      </c>
    </row>
    <row r="152" spans="1:8">
      <c r="A152" s="88">
        <v>144</v>
      </c>
      <c r="B152" s="297" t="s">
        <v>604</v>
      </c>
      <c r="C152" s="487"/>
      <c r="D152" s="94">
        <v>0</v>
      </c>
      <c r="E152" s="94">
        <v>0</v>
      </c>
      <c r="F152" s="94">
        <v>0</v>
      </c>
      <c r="G152" s="94">
        <v>116743.47</v>
      </c>
      <c r="H152" s="94">
        <v>116743.47</v>
      </c>
    </row>
    <row r="153" spans="1:8">
      <c r="A153" s="88">
        <v>145</v>
      </c>
      <c r="B153" s="297" t="s">
        <v>605</v>
      </c>
      <c r="C153" s="487"/>
      <c r="D153" s="94">
        <v>0</v>
      </c>
      <c r="E153" s="94">
        <v>0</v>
      </c>
      <c r="F153" s="94">
        <v>0</v>
      </c>
      <c r="G153" s="94">
        <v>125766</v>
      </c>
      <c r="H153" s="94">
        <v>125766</v>
      </c>
    </row>
    <row r="154" spans="1:8">
      <c r="A154" s="88">
        <v>146</v>
      </c>
      <c r="B154" s="297" t="s">
        <v>606</v>
      </c>
      <c r="C154" s="487"/>
      <c r="D154" s="94">
        <v>0</v>
      </c>
      <c r="E154" s="94">
        <v>0</v>
      </c>
      <c r="F154" s="94">
        <v>0</v>
      </c>
      <c r="G154" s="94">
        <v>0</v>
      </c>
      <c r="H154" s="94">
        <v>0</v>
      </c>
    </row>
    <row r="155" spans="1:8">
      <c r="A155" s="88">
        <v>147</v>
      </c>
      <c r="B155" s="297" t="s">
        <v>607</v>
      </c>
      <c r="C155" s="487"/>
      <c r="D155" s="94">
        <v>0</v>
      </c>
      <c r="E155" s="94">
        <v>0</v>
      </c>
      <c r="F155" s="94">
        <v>0</v>
      </c>
      <c r="G155" s="94">
        <v>0</v>
      </c>
      <c r="H155" s="94">
        <v>0</v>
      </c>
    </row>
    <row r="156" spans="1:8">
      <c r="A156" s="88">
        <v>148</v>
      </c>
      <c r="B156" s="297" t="s">
        <v>608</v>
      </c>
      <c r="C156" s="487"/>
      <c r="D156" s="94">
        <v>0</v>
      </c>
      <c r="E156" s="94">
        <v>0</v>
      </c>
      <c r="F156" s="94">
        <v>0</v>
      </c>
      <c r="G156" s="94">
        <v>0</v>
      </c>
      <c r="H156" s="94">
        <v>0</v>
      </c>
    </row>
    <row r="157" spans="1:8">
      <c r="A157" s="88">
        <v>149</v>
      </c>
      <c r="B157" s="297" t="s">
        <v>609</v>
      </c>
      <c r="C157" s="487"/>
      <c r="D157" s="94">
        <v>0</v>
      </c>
      <c r="E157" s="94">
        <v>0</v>
      </c>
      <c r="F157" s="94">
        <v>0</v>
      </c>
      <c r="G157" s="94">
        <v>140019.57</v>
      </c>
      <c r="H157" s="94">
        <v>140019.57</v>
      </c>
    </row>
    <row r="158" spans="1:8">
      <c r="A158" s="88">
        <v>150</v>
      </c>
      <c r="B158" s="297" t="s">
        <v>610</v>
      </c>
      <c r="C158" s="487"/>
      <c r="D158" s="94">
        <v>0</v>
      </c>
      <c r="E158" s="94">
        <v>0</v>
      </c>
      <c r="F158" s="94">
        <v>0</v>
      </c>
      <c r="G158" s="94">
        <v>148318.16</v>
      </c>
      <c r="H158" s="94">
        <v>148318.16</v>
      </c>
    </row>
    <row r="159" spans="1:8">
      <c r="A159" s="88">
        <v>151</v>
      </c>
      <c r="B159" s="297" t="s">
        <v>611</v>
      </c>
      <c r="C159" s="487"/>
      <c r="D159" s="94">
        <v>0</v>
      </c>
      <c r="E159" s="94">
        <v>0</v>
      </c>
      <c r="F159" s="94">
        <v>0</v>
      </c>
      <c r="G159" s="94">
        <v>1389073</v>
      </c>
      <c r="H159" s="94">
        <v>1389073</v>
      </c>
    </row>
    <row r="160" spans="1:8">
      <c r="A160" s="88">
        <v>152</v>
      </c>
      <c r="B160" s="297" t="s">
        <v>612</v>
      </c>
      <c r="C160" s="487"/>
      <c r="D160" s="94">
        <v>0</v>
      </c>
      <c r="E160" s="94">
        <v>0</v>
      </c>
      <c r="F160" s="94">
        <v>0</v>
      </c>
      <c r="G160" s="94">
        <v>244794.03</v>
      </c>
      <c r="H160" s="94">
        <v>244794.03</v>
      </c>
    </row>
    <row r="161" spans="1:8">
      <c r="A161" s="88">
        <v>153</v>
      </c>
      <c r="B161" s="297" t="s">
        <v>613</v>
      </c>
      <c r="C161" s="487"/>
      <c r="D161" s="94">
        <v>0</v>
      </c>
      <c r="E161" s="94">
        <v>0</v>
      </c>
      <c r="F161" s="94">
        <v>0</v>
      </c>
      <c r="G161" s="94">
        <v>0</v>
      </c>
      <c r="H161" s="94">
        <v>0</v>
      </c>
    </row>
    <row r="162" spans="1:8">
      <c r="A162" s="88">
        <v>154</v>
      </c>
      <c r="B162" s="297" t="s">
        <v>614</v>
      </c>
      <c r="C162" s="487"/>
      <c r="D162" s="94">
        <v>0</v>
      </c>
      <c r="E162" s="94">
        <v>0</v>
      </c>
      <c r="F162" s="94">
        <v>0</v>
      </c>
      <c r="G162" s="94">
        <v>0</v>
      </c>
      <c r="H162" s="94">
        <v>0</v>
      </c>
    </row>
    <row r="163" spans="1:8">
      <c r="A163" s="88">
        <v>155</v>
      </c>
      <c r="B163" s="297" t="s">
        <v>615</v>
      </c>
      <c r="C163" s="487"/>
      <c r="D163" s="94">
        <v>0</v>
      </c>
      <c r="E163" s="94">
        <v>1876679</v>
      </c>
      <c r="F163" s="94">
        <v>0</v>
      </c>
      <c r="G163" s="94">
        <v>1650000</v>
      </c>
      <c r="H163" s="94">
        <v>1650000</v>
      </c>
    </row>
    <row r="164" spans="1:8">
      <c r="A164" s="88">
        <v>156</v>
      </c>
      <c r="B164" s="297" t="s">
        <v>616</v>
      </c>
      <c r="C164" s="487"/>
      <c r="D164" s="94">
        <v>0</v>
      </c>
      <c r="E164" s="94">
        <v>0</v>
      </c>
      <c r="F164" s="94">
        <v>0</v>
      </c>
      <c r="G164" s="94">
        <v>571898.82999999996</v>
      </c>
      <c r="H164" s="94">
        <v>571898.82999999996</v>
      </c>
    </row>
    <row r="165" spans="1:8">
      <c r="A165" s="88">
        <v>157</v>
      </c>
      <c r="B165" s="297" t="s">
        <v>617</v>
      </c>
      <c r="C165" s="487"/>
      <c r="D165" s="94">
        <v>0</v>
      </c>
      <c r="E165" s="94">
        <v>0</v>
      </c>
      <c r="F165" s="94">
        <v>0</v>
      </c>
      <c r="G165" s="94">
        <v>397728.18</v>
      </c>
      <c r="H165" s="94">
        <v>397728.18</v>
      </c>
    </row>
    <row r="166" spans="1:8">
      <c r="A166" s="88">
        <v>158</v>
      </c>
      <c r="B166" s="297" t="s">
        <v>618</v>
      </c>
      <c r="C166" s="487"/>
      <c r="D166" s="94">
        <v>0</v>
      </c>
      <c r="E166" s="94">
        <v>0</v>
      </c>
      <c r="F166" s="94">
        <v>0</v>
      </c>
      <c r="G166" s="94">
        <v>116259.01</v>
      </c>
      <c r="H166" s="94">
        <v>116259.01</v>
      </c>
    </row>
    <row r="167" spans="1:8">
      <c r="A167" s="88">
        <v>159</v>
      </c>
      <c r="B167" s="297" t="s">
        <v>619</v>
      </c>
      <c r="C167" s="487"/>
      <c r="D167" s="94">
        <v>0</v>
      </c>
      <c r="E167" s="94">
        <v>0</v>
      </c>
      <c r="F167" s="94">
        <v>0</v>
      </c>
      <c r="G167" s="94">
        <v>177447.96</v>
      </c>
      <c r="H167" s="94">
        <v>177447.96</v>
      </c>
    </row>
    <row r="168" spans="1:8">
      <c r="A168" s="88">
        <v>160</v>
      </c>
      <c r="B168" s="297" t="s">
        <v>620</v>
      </c>
      <c r="C168" s="487"/>
      <c r="D168" s="94">
        <v>0</v>
      </c>
      <c r="E168" s="94">
        <v>0</v>
      </c>
      <c r="F168" s="94">
        <v>0</v>
      </c>
      <c r="G168" s="94">
        <v>0</v>
      </c>
      <c r="H168" s="94">
        <v>0</v>
      </c>
    </row>
    <row r="169" spans="1:8">
      <c r="A169" s="88">
        <v>161</v>
      </c>
      <c r="B169" s="297" t="s">
        <v>621</v>
      </c>
      <c r="C169" s="487"/>
      <c r="D169" s="94">
        <v>0</v>
      </c>
      <c r="E169" s="94">
        <v>0</v>
      </c>
      <c r="F169" s="94">
        <v>0</v>
      </c>
      <c r="G169" s="94">
        <v>0</v>
      </c>
      <c r="H169" s="94">
        <v>0</v>
      </c>
    </row>
    <row r="170" spans="1:8">
      <c r="A170" s="88">
        <v>162</v>
      </c>
      <c r="B170" s="297" t="s">
        <v>622</v>
      </c>
      <c r="C170" s="487"/>
      <c r="D170" s="94">
        <v>0</v>
      </c>
      <c r="E170" s="94">
        <v>0</v>
      </c>
      <c r="F170" s="94">
        <v>0</v>
      </c>
      <c r="G170" s="94">
        <v>219000</v>
      </c>
      <c r="H170" s="94">
        <v>219000</v>
      </c>
    </row>
    <row r="171" spans="1:8">
      <c r="A171" s="88">
        <v>163</v>
      </c>
      <c r="B171" s="297" t="s">
        <v>623</v>
      </c>
      <c r="C171" s="487"/>
      <c r="D171" s="94">
        <v>0</v>
      </c>
      <c r="E171" s="94">
        <v>0</v>
      </c>
      <c r="F171" s="94">
        <v>0</v>
      </c>
      <c r="G171" s="94">
        <v>0</v>
      </c>
      <c r="H171" s="94">
        <v>0</v>
      </c>
    </row>
    <row r="172" spans="1:8">
      <c r="A172" s="88">
        <v>164</v>
      </c>
      <c r="B172" s="297" t="s">
        <v>624</v>
      </c>
      <c r="C172" s="487"/>
      <c r="D172" s="94">
        <v>0</v>
      </c>
      <c r="E172" s="94">
        <v>0</v>
      </c>
      <c r="F172" s="94">
        <v>0</v>
      </c>
      <c r="G172" s="94">
        <v>449553</v>
      </c>
      <c r="H172" s="94">
        <v>449553</v>
      </c>
    </row>
    <row r="173" spans="1:8">
      <c r="A173" s="88">
        <v>165</v>
      </c>
      <c r="B173" s="297" t="s">
        <v>625</v>
      </c>
      <c r="C173" s="487"/>
      <c r="D173" s="94">
        <v>0</v>
      </c>
      <c r="E173" s="94">
        <v>0</v>
      </c>
      <c r="F173" s="94">
        <v>0</v>
      </c>
      <c r="G173" s="94">
        <v>1325600</v>
      </c>
      <c r="H173" s="94">
        <v>1325600</v>
      </c>
    </row>
    <row r="174" spans="1:8">
      <c r="A174" s="88">
        <v>166</v>
      </c>
      <c r="B174" s="297" t="s">
        <v>626</v>
      </c>
      <c r="C174" s="487"/>
      <c r="D174" s="94">
        <v>0</v>
      </c>
      <c r="E174" s="94">
        <v>0</v>
      </c>
      <c r="F174" s="94">
        <v>0</v>
      </c>
      <c r="G174" s="94">
        <v>171232.39</v>
      </c>
      <c r="H174" s="94">
        <v>171232.39</v>
      </c>
    </row>
    <row r="175" spans="1:8">
      <c r="A175" s="88">
        <v>167</v>
      </c>
      <c r="B175" s="297" t="s">
        <v>627</v>
      </c>
      <c r="C175" s="487"/>
      <c r="D175" s="94">
        <v>0</v>
      </c>
      <c r="E175" s="94">
        <v>0</v>
      </c>
      <c r="F175" s="94">
        <v>0</v>
      </c>
      <c r="G175" s="94">
        <v>0</v>
      </c>
      <c r="H175" s="94">
        <v>0</v>
      </c>
    </row>
    <row r="176" spans="1:8">
      <c r="A176" s="88">
        <v>168</v>
      </c>
      <c r="B176" s="297" t="s">
        <v>628</v>
      </c>
      <c r="C176" s="487"/>
      <c r="D176" s="94">
        <v>0</v>
      </c>
      <c r="E176" s="94">
        <v>0</v>
      </c>
      <c r="F176" s="94">
        <v>0</v>
      </c>
      <c r="G176" s="94">
        <v>0</v>
      </c>
      <c r="H176" s="94">
        <v>0</v>
      </c>
    </row>
    <row r="177" spans="1:8">
      <c r="A177" s="88">
        <v>169</v>
      </c>
      <c r="B177" s="297" t="s">
        <v>629</v>
      </c>
      <c r="C177" s="487"/>
      <c r="D177" s="94">
        <v>0</v>
      </c>
      <c r="E177" s="94">
        <v>0</v>
      </c>
      <c r="F177" s="94">
        <v>0</v>
      </c>
      <c r="G177" s="94">
        <v>0</v>
      </c>
      <c r="H177" s="94">
        <v>0</v>
      </c>
    </row>
    <row r="178" spans="1:8">
      <c r="A178" s="88">
        <v>170</v>
      </c>
      <c r="B178" s="297" t="s">
        <v>630</v>
      </c>
      <c r="C178" s="487"/>
      <c r="D178" s="94">
        <v>0</v>
      </c>
      <c r="E178" s="94">
        <v>0</v>
      </c>
      <c r="F178" s="94">
        <v>0</v>
      </c>
      <c r="G178" s="94">
        <v>0</v>
      </c>
      <c r="H178" s="94">
        <v>0</v>
      </c>
    </row>
    <row r="179" spans="1:8">
      <c r="A179" s="88">
        <v>171</v>
      </c>
      <c r="B179" s="297" t="s">
        <v>631</v>
      </c>
      <c r="C179" s="487"/>
      <c r="D179" s="94">
        <v>0</v>
      </c>
      <c r="E179" s="94">
        <v>0</v>
      </c>
      <c r="F179" s="94">
        <v>0</v>
      </c>
      <c r="G179" s="94">
        <v>1423421</v>
      </c>
      <c r="H179" s="94">
        <v>0</v>
      </c>
    </row>
    <row r="180" spans="1:8">
      <c r="A180" s="88">
        <v>172</v>
      </c>
      <c r="B180" s="297" t="s">
        <v>632</v>
      </c>
      <c r="C180" s="487"/>
      <c r="D180" s="94">
        <v>0</v>
      </c>
      <c r="E180" s="94">
        <v>0</v>
      </c>
      <c r="F180" s="94">
        <v>0</v>
      </c>
      <c r="G180" s="94">
        <v>0</v>
      </c>
      <c r="H180" s="94">
        <v>0</v>
      </c>
    </row>
    <row r="181" spans="1:8">
      <c r="A181" s="88">
        <v>173</v>
      </c>
      <c r="B181" s="297" t="s">
        <v>633</v>
      </c>
      <c r="C181" s="487"/>
      <c r="D181" s="94">
        <v>0</v>
      </c>
      <c r="E181" s="94">
        <v>0</v>
      </c>
      <c r="F181" s="94">
        <v>0</v>
      </c>
      <c r="G181" s="94">
        <v>131080.34</v>
      </c>
      <c r="H181" s="94">
        <v>131080.34</v>
      </c>
    </row>
    <row r="182" spans="1:8">
      <c r="A182" s="88">
        <v>174</v>
      </c>
      <c r="B182" s="297" t="s">
        <v>634</v>
      </c>
      <c r="C182" s="487"/>
      <c r="D182" s="94">
        <v>0</v>
      </c>
      <c r="E182" s="94">
        <v>0</v>
      </c>
      <c r="F182" s="94">
        <v>0</v>
      </c>
      <c r="G182" s="94">
        <v>126113.82</v>
      </c>
      <c r="H182" s="94">
        <v>126113.82</v>
      </c>
    </row>
    <row r="183" spans="1:8">
      <c r="A183" s="88">
        <v>175</v>
      </c>
      <c r="B183" s="297" t="s">
        <v>635</v>
      </c>
      <c r="C183" s="487"/>
      <c r="D183" s="94">
        <v>0</v>
      </c>
      <c r="E183" s="94">
        <v>0</v>
      </c>
      <c r="F183" s="94">
        <v>0</v>
      </c>
      <c r="G183" s="94">
        <v>302919.37</v>
      </c>
      <c r="H183" s="94">
        <v>302919.37</v>
      </c>
    </row>
    <row r="184" spans="1:8">
      <c r="A184" s="88">
        <v>176</v>
      </c>
      <c r="B184" s="297" t="s">
        <v>636</v>
      </c>
      <c r="C184" s="487"/>
      <c r="D184" s="94">
        <v>0</v>
      </c>
      <c r="E184" s="94">
        <v>0</v>
      </c>
      <c r="F184" s="94">
        <v>0</v>
      </c>
      <c r="G184" s="94">
        <v>208324.63</v>
      </c>
      <c r="H184" s="94">
        <v>208324.63</v>
      </c>
    </row>
    <row r="185" spans="1:8">
      <c r="A185" s="88">
        <v>177</v>
      </c>
      <c r="B185" s="297" t="s">
        <v>637</v>
      </c>
      <c r="C185" s="487"/>
      <c r="D185" s="94">
        <v>0</v>
      </c>
      <c r="E185" s="94">
        <v>0</v>
      </c>
      <c r="F185" s="94">
        <v>0</v>
      </c>
      <c r="G185" s="94">
        <v>110808.74</v>
      </c>
      <c r="H185" s="94">
        <v>110808.74</v>
      </c>
    </row>
    <row r="186" spans="1:8">
      <c r="A186" s="88">
        <v>178</v>
      </c>
      <c r="B186" s="297" t="s">
        <v>638</v>
      </c>
      <c r="C186" s="487"/>
      <c r="D186" s="94">
        <v>0</v>
      </c>
      <c r="E186" s="94">
        <v>0</v>
      </c>
      <c r="F186" s="94">
        <v>0</v>
      </c>
      <c r="G186" s="94">
        <v>0</v>
      </c>
      <c r="H186" s="94">
        <v>0</v>
      </c>
    </row>
    <row r="187" spans="1:8">
      <c r="A187" s="88">
        <v>179</v>
      </c>
      <c r="B187" s="297" t="s">
        <v>639</v>
      </c>
      <c r="C187" s="487"/>
      <c r="D187" s="94">
        <v>0</v>
      </c>
      <c r="E187" s="94">
        <v>0</v>
      </c>
      <c r="F187" s="94">
        <v>0</v>
      </c>
      <c r="G187" s="94">
        <v>118079.31</v>
      </c>
      <c r="H187" s="94">
        <v>118079.31</v>
      </c>
    </row>
    <row r="188" spans="1:8">
      <c r="A188" s="88">
        <v>180</v>
      </c>
      <c r="B188" s="297" t="s">
        <v>640</v>
      </c>
      <c r="C188" s="487"/>
      <c r="D188" s="94">
        <v>0</v>
      </c>
      <c r="E188" s="94">
        <v>0</v>
      </c>
      <c r="F188" s="94">
        <v>0</v>
      </c>
      <c r="G188" s="94">
        <v>0</v>
      </c>
      <c r="H188" s="94">
        <v>0</v>
      </c>
    </row>
    <row r="189" spans="1:8">
      <c r="A189" s="88">
        <v>181</v>
      </c>
      <c r="B189" s="297" t="s">
        <v>641</v>
      </c>
      <c r="C189" s="487"/>
      <c r="D189" s="94">
        <v>0</v>
      </c>
      <c r="E189" s="94">
        <v>0</v>
      </c>
      <c r="F189" s="94">
        <v>1829321</v>
      </c>
      <c r="G189" s="94">
        <v>1829321</v>
      </c>
      <c r="H189" s="94">
        <v>1829321</v>
      </c>
    </row>
    <row r="190" spans="1:8">
      <c r="A190" s="88">
        <v>182</v>
      </c>
      <c r="B190" s="297" t="s">
        <v>642</v>
      </c>
      <c r="C190" s="487"/>
      <c r="D190" s="94">
        <v>0</v>
      </c>
      <c r="E190" s="94">
        <v>0</v>
      </c>
      <c r="F190" s="94">
        <v>0</v>
      </c>
      <c r="G190" s="94">
        <v>0</v>
      </c>
      <c r="H190" s="94">
        <v>0</v>
      </c>
    </row>
    <row r="191" spans="1:8">
      <c r="A191" s="88">
        <v>183</v>
      </c>
      <c r="B191" s="297" t="s">
        <v>643</v>
      </c>
      <c r="C191" s="487"/>
      <c r="D191" s="94">
        <v>0</v>
      </c>
      <c r="E191" s="94">
        <v>0</v>
      </c>
      <c r="F191" s="94">
        <v>0</v>
      </c>
      <c r="G191" s="94">
        <v>0</v>
      </c>
      <c r="H191" s="94">
        <v>0</v>
      </c>
    </row>
    <row r="192" spans="1:8">
      <c r="A192" s="88">
        <v>184</v>
      </c>
      <c r="B192" s="297" t="s">
        <v>644</v>
      </c>
      <c r="C192" s="487"/>
      <c r="D192" s="94">
        <v>0</v>
      </c>
      <c r="E192" s="94">
        <v>0</v>
      </c>
      <c r="F192" s="94">
        <v>1382399.17</v>
      </c>
      <c r="G192" s="94">
        <v>1382399.17</v>
      </c>
      <c r="H192" s="94">
        <v>1382399.17</v>
      </c>
    </row>
    <row r="193" spans="1:8">
      <c r="A193" s="88">
        <v>185</v>
      </c>
      <c r="B193" s="297" t="s">
        <v>645</v>
      </c>
      <c r="C193" s="487"/>
      <c r="D193" s="94">
        <v>0</v>
      </c>
      <c r="E193" s="94">
        <v>0</v>
      </c>
      <c r="F193" s="94">
        <v>1164802.83</v>
      </c>
      <c r="G193" s="94">
        <v>1164802.83</v>
      </c>
      <c r="H193" s="94">
        <v>1164802.83</v>
      </c>
    </row>
    <row r="194" spans="1:8">
      <c r="A194" s="88">
        <v>186</v>
      </c>
      <c r="B194" s="297" t="s">
        <v>646</v>
      </c>
      <c r="C194" s="487"/>
      <c r="D194" s="94">
        <v>0</v>
      </c>
      <c r="E194" s="94">
        <v>0</v>
      </c>
      <c r="F194" s="94">
        <v>0</v>
      </c>
      <c r="G194" s="94">
        <v>0</v>
      </c>
      <c r="H194" s="94">
        <v>0</v>
      </c>
    </row>
    <row r="195" spans="1:8">
      <c r="A195" s="88">
        <v>187</v>
      </c>
      <c r="B195" s="297" t="s">
        <v>647</v>
      </c>
      <c r="C195" s="487"/>
      <c r="D195" s="94">
        <v>0</v>
      </c>
      <c r="E195" s="94">
        <v>0</v>
      </c>
      <c r="F195" s="94">
        <v>0</v>
      </c>
      <c r="G195" s="94">
        <v>0</v>
      </c>
      <c r="H195" s="94">
        <v>0</v>
      </c>
    </row>
    <row r="196" spans="1:8">
      <c r="A196" s="88">
        <v>188</v>
      </c>
      <c r="B196" s="297" t="s">
        <v>648</v>
      </c>
      <c r="C196" s="487"/>
      <c r="D196" s="94">
        <v>0</v>
      </c>
      <c r="E196" s="94">
        <v>0</v>
      </c>
      <c r="F196" s="94">
        <v>0</v>
      </c>
      <c r="G196" s="94">
        <v>0</v>
      </c>
      <c r="H196" s="94">
        <v>0</v>
      </c>
    </row>
    <row r="197" spans="1:8">
      <c r="A197" s="88">
        <v>189</v>
      </c>
      <c r="B197" s="297" t="s">
        <v>649</v>
      </c>
      <c r="C197" s="487"/>
      <c r="D197" s="94">
        <v>0</v>
      </c>
      <c r="E197" s="94">
        <v>0</v>
      </c>
      <c r="F197" s="94">
        <v>0</v>
      </c>
      <c r="G197" s="94">
        <v>0</v>
      </c>
      <c r="H197" s="94">
        <v>0</v>
      </c>
    </row>
    <row r="198" spans="1:8">
      <c r="A198" s="88">
        <v>190</v>
      </c>
      <c r="B198" s="297" t="s">
        <v>650</v>
      </c>
      <c r="C198" s="487"/>
      <c r="D198" s="94">
        <v>0</v>
      </c>
      <c r="E198" s="94">
        <v>0</v>
      </c>
      <c r="F198" s="94">
        <v>0</v>
      </c>
      <c r="G198" s="94">
        <v>0</v>
      </c>
      <c r="H198" s="94">
        <v>0</v>
      </c>
    </row>
    <row r="199" spans="1:8">
      <c r="A199" s="88">
        <v>191</v>
      </c>
      <c r="B199" s="297" t="s">
        <v>651</v>
      </c>
      <c r="C199" s="487"/>
      <c r="D199" s="94">
        <v>0</v>
      </c>
      <c r="E199" s="94">
        <v>0</v>
      </c>
      <c r="F199" s="94">
        <v>356983.95</v>
      </c>
      <c r="G199" s="94">
        <v>356983.95</v>
      </c>
      <c r="H199" s="94">
        <v>356983.95</v>
      </c>
    </row>
    <row r="200" spans="1:8">
      <c r="A200" s="88">
        <v>192</v>
      </c>
      <c r="B200" s="297" t="s">
        <v>652</v>
      </c>
      <c r="C200" s="487"/>
      <c r="D200" s="94">
        <v>0</v>
      </c>
      <c r="E200" s="94">
        <v>0</v>
      </c>
      <c r="F200" s="94">
        <v>359682.65</v>
      </c>
      <c r="G200" s="94">
        <v>359682.65</v>
      </c>
      <c r="H200" s="94">
        <v>359682.65</v>
      </c>
    </row>
    <row r="201" spans="1:8">
      <c r="A201" s="88">
        <v>193</v>
      </c>
      <c r="B201" s="297" t="s">
        <v>653</v>
      </c>
      <c r="C201" s="487"/>
      <c r="D201" s="94">
        <v>0</v>
      </c>
      <c r="E201" s="94">
        <v>0</v>
      </c>
      <c r="F201" s="94">
        <v>200773.52</v>
      </c>
      <c r="G201" s="94">
        <v>200773.52</v>
      </c>
      <c r="H201" s="94">
        <v>200773.52</v>
      </c>
    </row>
    <row r="202" spans="1:8">
      <c r="A202" s="88">
        <v>194</v>
      </c>
      <c r="B202" s="297" t="s">
        <v>654</v>
      </c>
      <c r="C202" s="487"/>
      <c r="D202" s="94">
        <v>0</v>
      </c>
      <c r="E202" s="94">
        <v>0</v>
      </c>
      <c r="F202" s="94">
        <v>0</v>
      </c>
      <c r="G202" s="94">
        <v>0</v>
      </c>
      <c r="H202" s="94">
        <v>0</v>
      </c>
    </row>
    <row r="203" spans="1:8">
      <c r="A203" s="88">
        <v>195</v>
      </c>
      <c r="B203" s="297" t="s">
        <v>655</v>
      </c>
      <c r="C203" s="487"/>
      <c r="D203" s="94">
        <v>0</v>
      </c>
      <c r="E203" s="94">
        <v>0</v>
      </c>
      <c r="F203" s="94">
        <v>156809.39000000001</v>
      </c>
      <c r="G203" s="94">
        <v>0</v>
      </c>
      <c r="H203" s="94">
        <v>0</v>
      </c>
    </row>
    <row r="204" spans="1:8">
      <c r="A204" s="88">
        <v>196</v>
      </c>
      <c r="B204" s="297" t="s">
        <v>656</v>
      </c>
      <c r="C204" s="487"/>
      <c r="D204" s="94">
        <v>0</v>
      </c>
      <c r="E204" s="94">
        <v>0</v>
      </c>
      <c r="F204" s="94">
        <v>124824.59</v>
      </c>
      <c r="G204" s="94">
        <v>124824.59</v>
      </c>
      <c r="H204" s="94">
        <v>124824.59</v>
      </c>
    </row>
    <row r="205" spans="1:8">
      <c r="A205" s="88">
        <v>197</v>
      </c>
      <c r="B205" s="297" t="s">
        <v>657</v>
      </c>
      <c r="C205" s="487"/>
      <c r="D205" s="94">
        <v>0</v>
      </c>
      <c r="E205" s="94">
        <v>0</v>
      </c>
      <c r="F205" s="94">
        <v>234195.85</v>
      </c>
      <c r="G205" s="94">
        <v>234195.85</v>
      </c>
      <c r="H205" s="94">
        <v>234195.85</v>
      </c>
    </row>
    <row r="206" spans="1:8">
      <c r="A206" s="88">
        <v>198</v>
      </c>
      <c r="B206" s="297" t="s">
        <v>658</v>
      </c>
      <c r="C206" s="487"/>
      <c r="D206" s="94">
        <v>0</v>
      </c>
      <c r="E206" s="94">
        <v>0</v>
      </c>
      <c r="F206" s="94">
        <v>954678</v>
      </c>
      <c r="G206" s="94">
        <v>954678</v>
      </c>
      <c r="H206" s="94">
        <v>954678</v>
      </c>
    </row>
    <row r="207" spans="1:8">
      <c r="A207" s="88">
        <v>199</v>
      </c>
      <c r="B207" s="297" t="s">
        <v>659</v>
      </c>
      <c r="C207" s="487"/>
      <c r="D207" s="94">
        <v>0</v>
      </c>
      <c r="E207" s="94">
        <v>0</v>
      </c>
      <c r="F207" s="94">
        <v>226936.5</v>
      </c>
      <c r="G207" s="94">
        <v>226936.5</v>
      </c>
      <c r="H207" s="94">
        <v>226936.5</v>
      </c>
    </row>
    <row r="208" spans="1:8">
      <c r="A208" s="88">
        <v>200</v>
      </c>
      <c r="B208" s="297" t="s">
        <v>660</v>
      </c>
      <c r="C208" s="487"/>
      <c r="D208" s="94">
        <v>0</v>
      </c>
      <c r="E208" s="94">
        <v>0</v>
      </c>
      <c r="F208" s="94">
        <v>278654.25</v>
      </c>
      <c r="G208" s="94">
        <v>278654.25</v>
      </c>
      <c r="H208" s="94">
        <v>278654.25</v>
      </c>
    </row>
    <row r="209" spans="1:8">
      <c r="A209" s="88">
        <v>201</v>
      </c>
      <c r="B209" s="297" t="s">
        <v>661</v>
      </c>
      <c r="C209" s="487"/>
      <c r="D209" s="94">
        <v>0</v>
      </c>
      <c r="E209" s="94">
        <v>0</v>
      </c>
      <c r="F209" s="94">
        <v>195405</v>
      </c>
      <c r="G209" s="94">
        <v>195405</v>
      </c>
      <c r="H209" s="94">
        <v>195405</v>
      </c>
    </row>
    <row r="210" spans="1:8">
      <c r="A210" s="88">
        <v>202</v>
      </c>
      <c r="B210" s="297" t="s">
        <v>662</v>
      </c>
      <c r="C210" s="487"/>
      <c r="D210" s="94">
        <v>0</v>
      </c>
      <c r="E210" s="94">
        <v>0</v>
      </c>
      <c r="F210" s="94">
        <v>509528.25</v>
      </c>
      <c r="G210" s="94">
        <v>509528.25</v>
      </c>
      <c r="H210" s="94">
        <v>509528.25</v>
      </c>
    </row>
    <row r="211" spans="1:8">
      <c r="A211" s="88">
        <v>203</v>
      </c>
      <c r="B211" s="297" t="s">
        <v>663</v>
      </c>
      <c r="C211" s="487"/>
      <c r="D211" s="94">
        <v>0</v>
      </c>
      <c r="E211" s="94">
        <v>0</v>
      </c>
      <c r="F211" s="94">
        <v>178205.41</v>
      </c>
      <c r="G211" s="94">
        <v>178205.41</v>
      </c>
      <c r="H211" s="94">
        <v>178205.41</v>
      </c>
    </row>
    <row r="212" spans="1:8">
      <c r="A212" s="88">
        <v>204</v>
      </c>
      <c r="B212" s="297" t="s">
        <v>664</v>
      </c>
      <c r="C212" s="487"/>
      <c r="D212" s="94">
        <v>0</v>
      </c>
      <c r="E212" s="94">
        <v>0</v>
      </c>
      <c r="F212" s="94">
        <v>232316</v>
      </c>
      <c r="G212" s="94">
        <v>232316</v>
      </c>
      <c r="H212" s="94">
        <v>232316</v>
      </c>
    </row>
    <row r="213" spans="1:8">
      <c r="A213" s="88">
        <v>205</v>
      </c>
      <c r="B213" s="297" t="s">
        <v>665</v>
      </c>
      <c r="C213" s="487"/>
      <c r="D213" s="94">
        <v>0</v>
      </c>
      <c r="E213" s="94">
        <v>160541</v>
      </c>
      <c r="F213" s="94">
        <v>0</v>
      </c>
      <c r="G213" s="94">
        <v>0</v>
      </c>
      <c r="H213" s="94">
        <v>0</v>
      </c>
    </row>
    <row r="214" spans="1:8">
      <c r="A214" s="88">
        <v>206</v>
      </c>
      <c r="B214" s="297" t="s">
        <v>666</v>
      </c>
      <c r="C214" s="487"/>
      <c r="D214" s="94">
        <v>0</v>
      </c>
      <c r="E214" s="94">
        <v>0</v>
      </c>
      <c r="F214" s="94">
        <v>0</v>
      </c>
      <c r="G214" s="94">
        <v>0</v>
      </c>
      <c r="H214" s="94">
        <v>0</v>
      </c>
    </row>
    <row r="215" spans="1:8">
      <c r="A215" s="88">
        <v>207</v>
      </c>
      <c r="B215" s="297" t="s">
        <v>667</v>
      </c>
      <c r="C215" s="487"/>
      <c r="D215" s="94">
        <v>0</v>
      </c>
      <c r="E215" s="94">
        <v>0</v>
      </c>
      <c r="F215" s="94">
        <v>179050.99</v>
      </c>
      <c r="G215" s="94">
        <v>179050.99</v>
      </c>
      <c r="H215" s="94">
        <v>179050.99</v>
      </c>
    </row>
    <row r="216" spans="1:8">
      <c r="A216" s="88">
        <v>208</v>
      </c>
      <c r="B216" s="297" t="s">
        <v>668</v>
      </c>
      <c r="C216" s="487"/>
      <c r="D216" s="94">
        <v>0</v>
      </c>
      <c r="E216" s="94">
        <v>0</v>
      </c>
      <c r="F216" s="94">
        <v>195529.01</v>
      </c>
      <c r="G216" s="94">
        <v>195529.01</v>
      </c>
      <c r="H216" s="94">
        <v>195529.01</v>
      </c>
    </row>
    <row r="217" spans="1:8">
      <c r="A217" s="88">
        <v>209</v>
      </c>
      <c r="B217" s="297" t="s">
        <v>669</v>
      </c>
      <c r="C217" s="487"/>
      <c r="D217" s="94">
        <v>0</v>
      </c>
      <c r="E217" s="94">
        <v>0</v>
      </c>
      <c r="F217" s="94">
        <v>218646.71</v>
      </c>
      <c r="G217" s="94">
        <v>218646.71</v>
      </c>
      <c r="H217" s="94">
        <v>218646.71</v>
      </c>
    </row>
    <row r="218" spans="1:8">
      <c r="A218" s="88">
        <v>210</v>
      </c>
      <c r="B218" s="297" t="s">
        <v>670</v>
      </c>
      <c r="C218" s="487"/>
      <c r="D218" s="94">
        <v>0</v>
      </c>
      <c r="E218" s="94">
        <v>0</v>
      </c>
      <c r="F218" s="94">
        <v>0</v>
      </c>
      <c r="G218" s="94">
        <v>0</v>
      </c>
      <c r="H218" s="94">
        <v>0</v>
      </c>
    </row>
    <row r="219" spans="1:8">
      <c r="A219" s="88">
        <v>211</v>
      </c>
      <c r="B219" s="297" t="s">
        <v>671</v>
      </c>
      <c r="C219" s="487"/>
      <c r="D219" s="94">
        <v>0</v>
      </c>
      <c r="E219" s="94">
        <v>0</v>
      </c>
      <c r="F219" s="94">
        <v>219114.67</v>
      </c>
      <c r="G219" s="94">
        <v>219114.67</v>
      </c>
      <c r="H219" s="94">
        <v>219114.67</v>
      </c>
    </row>
    <row r="220" spans="1:8">
      <c r="A220" s="88">
        <v>212</v>
      </c>
      <c r="B220" s="297" t="s">
        <v>672</v>
      </c>
      <c r="C220" s="487"/>
      <c r="D220" s="94">
        <v>0</v>
      </c>
      <c r="E220" s="94">
        <v>0</v>
      </c>
      <c r="F220" s="94">
        <v>429578.68</v>
      </c>
      <c r="G220" s="94">
        <v>429578.68</v>
      </c>
      <c r="H220" s="94">
        <v>429578.68</v>
      </c>
    </row>
    <row r="221" spans="1:8">
      <c r="A221" s="88">
        <v>213</v>
      </c>
      <c r="B221" s="297" t="s">
        <v>673</v>
      </c>
      <c r="C221" s="487"/>
      <c r="D221" s="94">
        <v>0</v>
      </c>
      <c r="E221" s="94">
        <v>0</v>
      </c>
      <c r="F221" s="94">
        <v>515111.06</v>
      </c>
      <c r="G221" s="94">
        <v>515111.06</v>
      </c>
      <c r="H221" s="94">
        <v>515111.06</v>
      </c>
    </row>
    <row r="222" spans="1:8">
      <c r="A222" s="88">
        <v>214</v>
      </c>
      <c r="B222" s="297" t="s">
        <v>674</v>
      </c>
      <c r="C222" s="487"/>
      <c r="D222" s="94">
        <v>0</v>
      </c>
      <c r="E222" s="94">
        <v>0</v>
      </c>
      <c r="F222" s="94">
        <v>461024.7</v>
      </c>
      <c r="G222" s="94">
        <v>461024.7</v>
      </c>
      <c r="H222" s="94">
        <v>461024.7</v>
      </c>
    </row>
    <row r="223" spans="1:8">
      <c r="A223" s="88">
        <v>215</v>
      </c>
      <c r="B223" s="297" t="s">
        <v>675</v>
      </c>
      <c r="C223" s="487"/>
      <c r="D223" s="94">
        <v>0</v>
      </c>
      <c r="E223" s="94">
        <v>0</v>
      </c>
      <c r="F223" s="94">
        <v>396036.56</v>
      </c>
      <c r="G223" s="94">
        <v>396036.56</v>
      </c>
      <c r="H223" s="94">
        <v>396036.56</v>
      </c>
    </row>
    <row r="224" spans="1:8">
      <c r="A224" s="88">
        <v>216</v>
      </c>
      <c r="B224" s="297" t="s">
        <v>676</v>
      </c>
      <c r="C224" s="487"/>
      <c r="D224" s="94">
        <v>0</v>
      </c>
      <c r="E224" s="94">
        <v>0</v>
      </c>
      <c r="F224" s="94">
        <v>0</v>
      </c>
      <c r="G224" s="94">
        <v>0</v>
      </c>
      <c r="H224" s="94">
        <v>0</v>
      </c>
    </row>
    <row r="225" spans="1:8">
      <c r="A225" s="88">
        <v>217</v>
      </c>
      <c r="B225" s="297" t="s">
        <v>677</v>
      </c>
      <c r="C225" s="487"/>
      <c r="D225" s="94">
        <v>0</v>
      </c>
      <c r="E225" s="94">
        <v>0</v>
      </c>
      <c r="F225" s="94">
        <v>0</v>
      </c>
      <c r="G225" s="94">
        <v>0</v>
      </c>
      <c r="H225" s="94">
        <v>0</v>
      </c>
    </row>
    <row r="226" spans="1:8">
      <c r="A226" s="88">
        <v>218</v>
      </c>
      <c r="B226" s="297" t="s">
        <v>678</v>
      </c>
      <c r="C226" s="487"/>
      <c r="D226" s="94">
        <v>0</v>
      </c>
      <c r="E226" s="94">
        <v>0</v>
      </c>
      <c r="F226" s="94">
        <v>122274.51</v>
      </c>
      <c r="G226" s="94">
        <v>122274.51</v>
      </c>
      <c r="H226" s="94">
        <v>122274.51</v>
      </c>
    </row>
    <row r="227" spans="1:8">
      <c r="A227" s="88">
        <v>219</v>
      </c>
      <c r="B227" s="297" t="s">
        <v>679</v>
      </c>
      <c r="C227" s="487"/>
      <c r="D227" s="94">
        <v>0</v>
      </c>
      <c r="E227" s="94">
        <v>0</v>
      </c>
      <c r="F227" s="94">
        <v>111951.83</v>
      </c>
      <c r="G227" s="94">
        <v>111951.83</v>
      </c>
      <c r="H227" s="94">
        <v>111951.83</v>
      </c>
    </row>
    <row r="228" spans="1:8">
      <c r="A228" s="88">
        <v>220</v>
      </c>
      <c r="B228" s="297" t="s">
        <v>680</v>
      </c>
      <c r="C228" s="487"/>
      <c r="D228" s="94">
        <v>0</v>
      </c>
      <c r="E228" s="94">
        <v>0</v>
      </c>
      <c r="F228" s="94">
        <v>151002.94</v>
      </c>
      <c r="G228" s="94">
        <v>0</v>
      </c>
      <c r="H228" s="94">
        <v>0</v>
      </c>
    </row>
    <row r="229" spans="1:8">
      <c r="A229" s="88">
        <v>221</v>
      </c>
      <c r="B229" s="297" t="s">
        <v>681</v>
      </c>
      <c r="C229" s="487"/>
      <c r="D229" s="94">
        <v>0</v>
      </c>
      <c r="E229" s="94">
        <v>0</v>
      </c>
      <c r="F229" s="94">
        <v>134135.54999999999</v>
      </c>
      <c r="G229" s="94">
        <v>134135.54999999999</v>
      </c>
      <c r="H229" s="94">
        <v>134135.54999999999</v>
      </c>
    </row>
    <row r="230" spans="1:8">
      <c r="A230" s="88">
        <v>222</v>
      </c>
      <c r="B230" s="297" t="s">
        <v>682</v>
      </c>
      <c r="C230" s="487"/>
      <c r="D230" s="94">
        <v>0</v>
      </c>
      <c r="E230" s="94">
        <v>0</v>
      </c>
      <c r="F230" s="94">
        <v>235998.78</v>
      </c>
      <c r="G230" s="94">
        <v>235998.78</v>
      </c>
      <c r="H230" s="94">
        <v>235998.78</v>
      </c>
    </row>
    <row r="231" spans="1:8">
      <c r="A231" s="88">
        <v>223</v>
      </c>
      <c r="B231" s="297" t="s">
        <v>683</v>
      </c>
      <c r="C231" s="487"/>
      <c r="D231" s="94">
        <v>0</v>
      </c>
      <c r="E231" s="94">
        <v>0</v>
      </c>
      <c r="F231" s="94">
        <v>149537.92000000001</v>
      </c>
      <c r="G231" s="94">
        <v>0</v>
      </c>
      <c r="H231" s="94">
        <v>0</v>
      </c>
    </row>
    <row r="232" spans="1:8">
      <c r="A232" s="88">
        <v>224</v>
      </c>
      <c r="B232" s="297" t="s">
        <v>684</v>
      </c>
      <c r="C232" s="487"/>
      <c r="D232" s="94">
        <v>0</v>
      </c>
      <c r="E232" s="94">
        <v>174301.41</v>
      </c>
      <c r="F232" s="94">
        <v>174301.41</v>
      </c>
      <c r="G232" s="94">
        <v>174301.41</v>
      </c>
      <c r="H232" s="94">
        <v>174301.41</v>
      </c>
    </row>
    <row r="233" spans="1:8">
      <c r="A233" s="88">
        <v>225</v>
      </c>
      <c r="B233" s="297" t="s">
        <v>685</v>
      </c>
      <c r="C233" s="487"/>
      <c r="D233" s="94">
        <v>0</v>
      </c>
      <c r="E233" s="94">
        <v>0</v>
      </c>
      <c r="F233" s="94">
        <v>0</v>
      </c>
      <c r="G233" s="94">
        <v>0</v>
      </c>
      <c r="H233" s="94">
        <v>0</v>
      </c>
    </row>
    <row r="234" spans="1:8">
      <c r="A234" s="88">
        <v>226</v>
      </c>
      <c r="B234" s="297" t="s">
        <v>686</v>
      </c>
      <c r="C234" s="487"/>
      <c r="D234" s="94">
        <v>0</v>
      </c>
      <c r="E234" s="94">
        <v>328445.73</v>
      </c>
      <c r="F234" s="94">
        <v>328445.73</v>
      </c>
      <c r="G234" s="94">
        <v>328445.73</v>
      </c>
      <c r="H234" s="94">
        <v>328445.73</v>
      </c>
    </row>
    <row r="235" spans="1:8">
      <c r="A235" s="88">
        <v>227</v>
      </c>
      <c r="B235" s="297" t="s">
        <v>687</v>
      </c>
      <c r="C235" s="487"/>
      <c r="D235" s="94">
        <v>0</v>
      </c>
      <c r="E235" s="94">
        <v>0</v>
      </c>
      <c r="F235" s="94">
        <v>0</v>
      </c>
      <c r="G235" s="94">
        <v>0</v>
      </c>
      <c r="H235" s="94">
        <v>0</v>
      </c>
    </row>
    <row r="236" spans="1:8">
      <c r="A236" s="88">
        <v>228</v>
      </c>
      <c r="B236" s="297" t="s">
        <v>688</v>
      </c>
      <c r="C236" s="487"/>
      <c r="D236" s="94">
        <v>0</v>
      </c>
      <c r="E236" s="94">
        <v>162694.63</v>
      </c>
      <c r="F236" s="94">
        <v>162694.63</v>
      </c>
      <c r="G236" s="94">
        <v>162694.63</v>
      </c>
      <c r="H236" s="94">
        <v>162694.63</v>
      </c>
    </row>
    <row r="237" spans="1:8">
      <c r="A237" s="88">
        <v>229</v>
      </c>
      <c r="B237" s="297" t="s">
        <v>689</v>
      </c>
      <c r="C237" s="487"/>
      <c r="D237" s="94">
        <v>0</v>
      </c>
      <c r="E237" s="94">
        <v>101120.5</v>
      </c>
      <c r="F237" s="94">
        <v>101120.5</v>
      </c>
      <c r="G237" s="94">
        <v>101120.5</v>
      </c>
      <c r="H237" s="94">
        <v>101120.5</v>
      </c>
    </row>
    <row r="238" spans="1:8">
      <c r="A238" s="88">
        <v>230</v>
      </c>
      <c r="B238" s="297" t="s">
        <v>690</v>
      </c>
      <c r="C238" s="487"/>
      <c r="D238" s="94">
        <v>0</v>
      </c>
      <c r="E238" s="94">
        <v>109250.55</v>
      </c>
      <c r="F238" s="94">
        <v>0</v>
      </c>
      <c r="G238" s="94">
        <v>0</v>
      </c>
      <c r="H238" s="94">
        <v>0</v>
      </c>
    </row>
    <row r="239" spans="1:8">
      <c r="A239" s="88">
        <v>231</v>
      </c>
      <c r="B239" s="297" t="s">
        <v>691</v>
      </c>
      <c r="C239" s="487"/>
      <c r="D239" s="94">
        <v>0</v>
      </c>
      <c r="E239" s="94">
        <v>213361.45</v>
      </c>
      <c r="F239" s="94">
        <v>0</v>
      </c>
      <c r="G239" s="94">
        <v>0</v>
      </c>
      <c r="H239" s="94">
        <v>0</v>
      </c>
    </row>
    <row r="240" spans="1:8">
      <c r="A240" s="88">
        <v>232</v>
      </c>
      <c r="B240" s="297" t="s">
        <v>692</v>
      </c>
      <c r="C240" s="487"/>
      <c r="D240" s="94">
        <v>0</v>
      </c>
      <c r="E240" s="94">
        <v>258794</v>
      </c>
      <c r="F240" s="94">
        <v>258794</v>
      </c>
      <c r="G240" s="94">
        <v>258794</v>
      </c>
      <c r="H240" s="94">
        <v>0</v>
      </c>
    </row>
    <row r="241" spans="1:8">
      <c r="A241" s="88">
        <v>233</v>
      </c>
      <c r="B241" s="297" t="s">
        <v>693</v>
      </c>
      <c r="C241" s="487"/>
      <c r="D241" s="94">
        <v>0</v>
      </c>
      <c r="E241" s="94">
        <v>0</v>
      </c>
      <c r="F241" s="94">
        <v>0</v>
      </c>
      <c r="G241" s="94">
        <v>0</v>
      </c>
      <c r="H241" s="94">
        <v>0</v>
      </c>
    </row>
    <row r="242" spans="1:8">
      <c r="A242" s="88">
        <v>234</v>
      </c>
      <c r="B242" s="297" t="s">
        <v>694</v>
      </c>
      <c r="C242" s="487"/>
      <c r="D242" s="94">
        <v>0</v>
      </c>
      <c r="E242" s="94">
        <v>346800</v>
      </c>
      <c r="F242" s="94">
        <v>346800</v>
      </c>
      <c r="G242" s="94">
        <v>346800</v>
      </c>
      <c r="H242" s="94">
        <v>346800</v>
      </c>
    </row>
    <row r="243" spans="1:8">
      <c r="A243" s="92"/>
      <c r="B243" s="297"/>
      <c r="C243" s="487"/>
      <c r="D243" s="94"/>
      <c r="E243" s="94"/>
      <c r="F243" s="94"/>
      <c r="G243" s="94"/>
      <c r="H243" s="94"/>
    </row>
    <row r="244" spans="1:8" ht="15.75" customHeight="1">
      <c r="A244" s="91" t="s">
        <v>445</v>
      </c>
      <c r="B244" s="490" t="s">
        <v>695</v>
      </c>
      <c r="C244" s="491"/>
      <c r="D244" s="94"/>
      <c r="E244" s="94"/>
      <c r="F244" s="94"/>
      <c r="G244" s="94"/>
      <c r="H244" s="94"/>
    </row>
    <row r="245" spans="1:8" ht="15.75" customHeight="1">
      <c r="A245" s="88">
        <v>1</v>
      </c>
      <c r="B245" s="297" t="s">
        <v>476</v>
      </c>
      <c r="C245" s="487"/>
      <c r="D245" s="94">
        <v>1319060.4099999999</v>
      </c>
      <c r="E245" s="94">
        <v>2666857.96</v>
      </c>
      <c r="F245" s="94">
        <v>1557999</v>
      </c>
      <c r="G245" s="94">
        <v>1720623.96</v>
      </c>
      <c r="H245" s="94">
        <v>0</v>
      </c>
    </row>
    <row r="246" spans="1:8" ht="15.75" customHeight="1">
      <c r="A246" s="88">
        <v>2</v>
      </c>
      <c r="B246" s="297" t="s">
        <v>461</v>
      </c>
      <c r="C246" s="487"/>
      <c r="D246" s="94">
        <v>1208560.3899999999</v>
      </c>
      <c r="E246" s="94">
        <v>0</v>
      </c>
      <c r="F246" s="94">
        <v>610253.98</v>
      </c>
      <c r="G246" s="94">
        <v>0</v>
      </c>
      <c r="H246" s="94">
        <v>0</v>
      </c>
    </row>
    <row r="247" spans="1:8">
      <c r="A247" s="88">
        <v>3</v>
      </c>
      <c r="B247" s="297" t="s">
        <v>462</v>
      </c>
      <c r="C247" s="487"/>
      <c r="D247" s="94">
        <v>586846.01</v>
      </c>
      <c r="E247" s="94">
        <v>0</v>
      </c>
      <c r="F247" s="94">
        <v>0</v>
      </c>
      <c r="G247" s="94">
        <v>0</v>
      </c>
      <c r="H247" s="94">
        <v>0</v>
      </c>
    </row>
    <row r="248" spans="1:8">
      <c r="A248" s="88">
        <v>4</v>
      </c>
      <c r="B248" s="297" t="s">
        <v>696</v>
      </c>
      <c r="C248" s="487"/>
      <c r="D248" s="94">
        <v>172675.8</v>
      </c>
      <c r="E248" s="94">
        <v>0</v>
      </c>
      <c r="F248" s="94">
        <v>0</v>
      </c>
      <c r="G248" s="94">
        <v>0</v>
      </c>
      <c r="H248" s="94">
        <v>0</v>
      </c>
    </row>
    <row r="249" spans="1:8">
      <c r="A249" s="88">
        <v>5</v>
      </c>
      <c r="B249" s="297" t="s">
        <v>463</v>
      </c>
      <c r="C249" s="487"/>
      <c r="D249" s="94">
        <v>176311.28</v>
      </c>
      <c r="E249" s="94">
        <v>0</v>
      </c>
      <c r="F249" s="94">
        <v>0</v>
      </c>
      <c r="G249" s="94">
        <v>0</v>
      </c>
      <c r="H249" s="94">
        <v>0</v>
      </c>
    </row>
    <row r="250" spans="1:8">
      <c r="A250" s="88">
        <v>6</v>
      </c>
      <c r="B250" s="297" t="s">
        <v>464</v>
      </c>
      <c r="C250" s="487"/>
      <c r="D250" s="94">
        <v>1391185.95</v>
      </c>
      <c r="E250" s="94">
        <v>0</v>
      </c>
      <c r="F250" s="94">
        <v>0</v>
      </c>
      <c r="G250" s="94">
        <v>0</v>
      </c>
      <c r="H250" s="94">
        <v>0</v>
      </c>
    </row>
    <row r="251" spans="1:8">
      <c r="A251" s="88">
        <v>7</v>
      </c>
      <c r="B251" s="297" t="s">
        <v>465</v>
      </c>
      <c r="C251" s="487"/>
      <c r="D251" s="94">
        <v>289993</v>
      </c>
      <c r="E251" s="94">
        <v>0</v>
      </c>
      <c r="F251" s="94">
        <v>0</v>
      </c>
      <c r="G251" s="94">
        <v>0</v>
      </c>
      <c r="H251" s="94">
        <v>0</v>
      </c>
    </row>
    <row r="252" spans="1:8">
      <c r="A252" s="88">
        <v>8</v>
      </c>
      <c r="B252" s="297" t="s">
        <v>466</v>
      </c>
      <c r="C252" s="487"/>
      <c r="D252" s="94">
        <v>282466.52</v>
      </c>
      <c r="E252" s="94">
        <v>0</v>
      </c>
      <c r="F252" s="94">
        <v>0</v>
      </c>
      <c r="G252" s="94">
        <v>1164701.5</v>
      </c>
      <c r="H252" s="94">
        <v>0</v>
      </c>
    </row>
    <row r="253" spans="1:8">
      <c r="A253" s="88">
        <v>10</v>
      </c>
      <c r="B253" s="297" t="s">
        <v>473</v>
      </c>
      <c r="C253" s="487"/>
      <c r="D253" s="94">
        <v>0</v>
      </c>
      <c r="E253" s="94">
        <v>221649.3</v>
      </c>
      <c r="F253" s="94">
        <v>0</v>
      </c>
      <c r="G253" s="94">
        <v>0</v>
      </c>
      <c r="H253" s="94">
        <v>312923.26</v>
      </c>
    </row>
    <row r="254" spans="1:8">
      <c r="A254" s="88">
        <v>11</v>
      </c>
      <c r="B254" s="297" t="s">
        <v>467</v>
      </c>
      <c r="C254" s="487"/>
      <c r="D254" s="94">
        <v>0</v>
      </c>
      <c r="E254" s="94">
        <v>1127478</v>
      </c>
      <c r="F254" s="94">
        <v>1903862.7</v>
      </c>
      <c r="G254" s="94">
        <v>1790691.36</v>
      </c>
      <c r="H254" s="94">
        <v>0</v>
      </c>
    </row>
    <row r="255" spans="1:8">
      <c r="A255" s="88">
        <v>12</v>
      </c>
      <c r="B255" s="297" t="s">
        <v>468</v>
      </c>
      <c r="C255" s="487"/>
      <c r="D255" s="94">
        <v>0</v>
      </c>
      <c r="E255" s="94">
        <v>140058</v>
      </c>
      <c r="F255" s="94">
        <v>0</v>
      </c>
      <c r="G255" s="94">
        <v>0</v>
      </c>
      <c r="H255" s="94">
        <v>0</v>
      </c>
    </row>
    <row r="256" spans="1:8">
      <c r="A256" s="88">
        <v>13</v>
      </c>
      <c r="B256" s="297" t="s">
        <v>697</v>
      </c>
      <c r="C256" s="487"/>
      <c r="D256" s="94">
        <v>0</v>
      </c>
      <c r="E256" s="94">
        <v>1041725</v>
      </c>
      <c r="F256" s="94">
        <v>0</v>
      </c>
      <c r="G256" s="94">
        <v>0</v>
      </c>
      <c r="H256" s="94">
        <v>0</v>
      </c>
    </row>
    <row r="257" spans="1:8">
      <c r="A257" s="88">
        <v>14</v>
      </c>
      <c r="B257" s="297" t="s">
        <v>698</v>
      </c>
      <c r="C257" s="487"/>
      <c r="D257" s="94">
        <v>0</v>
      </c>
      <c r="E257" s="94">
        <v>3848039</v>
      </c>
      <c r="F257" s="94">
        <v>0</v>
      </c>
      <c r="G257" s="94">
        <v>0</v>
      </c>
      <c r="H257" s="94">
        <v>0</v>
      </c>
    </row>
    <row r="258" spans="1:8">
      <c r="A258" s="88">
        <v>15</v>
      </c>
      <c r="B258" s="297" t="s">
        <v>699</v>
      </c>
      <c r="C258" s="487"/>
      <c r="D258" s="94">
        <v>0</v>
      </c>
      <c r="E258" s="94">
        <v>2040625</v>
      </c>
      <c r="F258" s="94">
        <v>0</v>
      </c>
      <c r="G258" s="94">
        <v>0</v>
      </c>
      <c r="H258" s="94">
        <v>0</v>
      </c>
    </row>
    <row r="259" spans="1:8">
      <c r="A259" s="88">
        <v>16</v>
      </c>
      <c r="B259" s="297" t="s">
        <v>469</v>
      </c>
      <c r="C259" s="487"/>
      <c r="D259" s="94">
        <v>0</v>
      </c>
      <c r="E259" s="94">
        <v>1204078.72</v>
      </c>
      <c r="F259" s="94">
        <v>0</v>
      </c>
      <c r="G259" s="94">
        <v>0</v>
      </c>
      <c r="H259" s="94">
        <v>0</v>
      </c>
    </row>
    <row r="260" spans="1:8">
      <c r="A260" s="88">
        <v>17</v>
      </c>
      <c r="B260" s="297" t="s">
        <v>470</v>
      </c>
      <c r="C260" s="487"/>
      <c r="D260" s="94">
        <v>0</v>
      </c>
      <c r="E260" s="94">
        <v>2460762</v>
      </c>
      <c r="F260" s="94">
        <v>0</v>
      </c>
      <c r="G260" s="94">
        <v>0</v>
      </c>
      <c r="H260" s="94">
        <v>0</v>
      </c>
    </row>
    <row r="261" spans="1:8">
      <c r="A261" s="88">
        <v>18</v>
      </c>
      <c r="B261" s="297" t="s">
        <v>471</v>
      </c>
      <c r="C261" s="487"/>
      <c r="D261" s="94">
        <v>0</v>
      </c>
      <c r="E261" s="94">
        <v>481343.08</v>
      </c>
      <c r="F261" s="94">
        <v>0</v>
      </c>
      <c r="G261" s="94">
        <v>0</v>
      </c>
      <c r="H261" s="94">
        <v>0</v>
      </c>
    </row>
    <row r="262" spans="1:8">
      <c r="A262" s="88">
        <v>19</v>
      </c>
      <c r="B262" s="297" t="s">
        <v>472</v>
      </c>
      <c r="C262" s="487"/>
      <c r="D262" s="94">
        <v>0</v>
      </c>
      <c r="E262" s="94">
        <v>361006.92</v>
      </c>
      <c r="F262" s="94">
        <v>0</v>
      </c>
      <c r="G262" s="94">
        <v>0</v>
      </c>
      <c r="H262" s="94">
        <v>0</v>
      </c>
    </row>
    <row r="263" spans="1:8">
      <c r="A263" s="88">
        <v>20</v>
      </c>
      <c r="B263" s="297" t="s">
        <v>700</v>
      </c>
      <c r="C263" s="487"/>
      <c r="D263" s="94">
        <v>0</v>
      </c>
      <c r="E263" s="94">
        <v>1852001</v>
      </c>
      <c r="F263" s="94">
        <v>0</v>
      </c>
      <c r="G263" s="94">
        <v>0</v>
      </c>
      <c r="H263" s="94">
        <v>0</v>
      </c>
    </row>
    <row r="264" spans="1:8">
      <c r="A264" s="88">
        <v>21</v>
      </c>
      <c r="B264" s="297" t="s">
        <v>701</v>
      </c>
      <c r="C264" s="487"/>
      <c r="D264" s="94">
        <v>0</v>
      </c>
      <c r="E264" s="94">
        <v>217675</v>
      </c>
      <c r="F264" s="94">
        <v>0</v>
      </c>
      <c r="G264" s="94">
        <v>0</v>
      </c>
      <c r="H264" s="94">
        <v>0</v>
      </c>
    </row>
    <row r="265" spans="1:8">
      <c r="A265" s="88">
        <v>22</v>
      </c>
      <c r="B265" s="297" t="s">
        <v>474</v>
      </c>
      <c r="C265" s="487"/>
      <c r="D265" s="94">
        <v>0</v>
      </c>
      <c r="E265" s="94">
        <v>0</v>
      </c>
      <c r="F265" s="94">
        <v>1983507.06</v>
      </c>
      <c r="G265" s="94">
        <v>2353553.69</v>
      </c>
      <c r="H265" s="94">
        <v>2357397.38</v>
      </c>
    </row>
    <row r="266" spans="1:8">
      <c r="A266" s="88">
        <v>23</v>
      </c>
      <c r="B266" s="297" t="s">
        <v>475</v>
      </c>
      <c r="C266" s="487"/>
      <c r="D266" s="94">
        <v>0</v>
      </c>
      <c r="E266" s="94">
        <v>0</v>
      </c>
      <c r="F266" s="94">
        <v>1946369.4</v>
      </c>
      <c r="G266" s="94">
        <v>4206673.76</v>
      </c>
      <c r="H266" s="94">
        <v>1633010.2</v>
      </c>
    </row>
    <row r="267" spans="1:8">
      <c r="A267" s="88">
        <v>26</v>
      </c>
      <c r="B267" s="297" t="s">
        <v>477</v>
      </c>
      <c r="C267" s="487"/>
      <c r="D267" s="94">
        <v>0</v>
      </c>
      <c r="E267" s="94">
        <v>0</v>
      </c>
      <c r="F267" s="94">
        <v>434861</v>
      </c>
      <c r="G267" s="94">
        <v>0</v>
      </c>
      <c r="H267" s="94">
        <v>0</v>
      </c>
    </row>
    <row r="268" spans="1:8">
      <c r="A268" s="88">
        <v>27</v>
      </c>
      <c r="B268" s="297" t="s">
        <v>478</v>
      </c>
      <c r="C268" s="487"/>
      <c r="D268" s="94">
        <v>0</v>
      </c>
      <c r="E268" s="94">
        <v>0</v>
      </c>
      <c r="F268" s="94">
        <v>241551.44</v>
      </c>
      <c r="G268" s="94">
        <v>0</v>
      </c>
      <c r="H268" s="94">
        <v>0</v>
      </c>
    </row>
    <row r="269" spans="1:8">
      <c r="A269" s="88">
        <v>28</v>
      </c>
      <c r="B269" s="297" t="s">
        <v>479</v>
      </c>
      <c r="C269" s="487"/>
      <c r="D269" s="94">
        <v>0</v>
      </c>
      <c r="E269" s="94">
        <v>0</v>
      </c>
      <c r="F269" s="94">
        <v>203969.98</v>
      </c>
      <c r="G269" s="94">
        <v>0</v>
      </c>
      <c r="H269" s="94">
        <v>0</v>
      </c>
    </row>
    <row r="270" spans="1:8">
      <c r="A270" s="88">
        <v>29</v>
      </c>
      <c r="B270" s="297" t="s">
        <v>480</v>
      </c>
      <c r="C270" s="487"/>
      <c r="D270" s="94">
        <v>0</v>
      </c>
      <c r="E270" s="94">
        <v>0</v>
      </c>
      <c r="F270" s="94">
        <v>492330.02</v>
      </c>
      <c r="G270" s="94">
        <v>0</v>
      </c>
      <c r="H270" s="94">
        <v>0</v>
      </c>
    </row>
    <row r="271" spans="1:8">
      <c r="A271" s="88">
        <v>30</v>
      </c>
      <c r="B271" s="297" t="s">
        <v>481</v>
      </c>
      <c r="C271" s="487"/>
      <c r="D271" s="94">
        <v>0</v>
      </c>
      <c r="E271" s="94">
        <v>0</v>
      </c>
      <c r="F271" s="94">
        <v>181213.88</v>
      </c>
      <c r="G271" s="94">
        <v>0</v>
      </c>
      <c r="H271" s="94">
        <v>0</v>
      </c>
    </row>
    <row r="272" spans="1:8">
      <c r="A272" s="88">
        <v>31</v>
      </c>
      <c r="B272" s="297" t="s">
        <v>702</v>
      </c>
      <c r="C272" s="487"/>
      <c r="D272" s="94">
        <v>0</v>
      </c>
      <c r="E272" s="94">
        <v>0</v>
      </c>
      <c r="F272" s="94">
        <v>1993158.34</v>
      </c>
      <c r="G272" s="94">
        <v>0</v>
      </c>
      <c r="H272" s="94">
        <v>0</v>
      </c>
    </row>
    <row r="273" spans="1:8">
      <c r="A273" s="88">
        <v>32</v>
      </c>
      <c r="B273" s="297" t="s">
        <v>482</v>
      </c>
      <c r="C273" s="487"/>
      <c r="D273" s="94">
        <v>0</v>
      </c>
      <c r="E273" s="94">
        <v>0</v>
      </c>
      <c r="F273" s="94">
        <v>244698</v>
      </c>
      <c r="G273" s="94">
        <v>244698</v>
      </c>
      <c r="H273" s="94">
        <v>0</v>
      </c>
    </row>
    <row r="274" spans="1:8">
      <c r="A274" s="88">
        <v>33</v>
      </c>
      <c r="B274" s="297" t="s">
        <v>703</v>
      </c>
      <c r="C274" s="487"/>
      <c r="D274" s="94">
        <v>0</v>
      </c>
      <c r="E274" s="94">
        <v>0</v>
      </c>
      <c r="F274" s="94">
        <v>166994.4</v>
      </c>
      <c r="G274" s="94">
        <v>0</v>
      </c>
      <c r="H274" s="94">
        <v>0</v>
      </c>
    </row>
    <row r="275" spans="1:8">
      <c r="A275" s="88">
        <v>34</v>
      </c>
      <c r="B275" s="297" t="s">
        <v>483</v>
      </c>
      <c r="C275" s="487"/>
      <c r="D275" s="94">
        <v>0</v>
      </c>
      <c r="E275" s="94">
        <v>0</v>
      </c>
      <c r="F275" s="94">
        <v>207213</v>
      </c>
      <c r="G275" s="94">
        <v>414426.4</v>
      </c>
      <c r="H275" s="94">
        <v>0</v>
      </c>
    </row>
    <row r="276" spans="1:8">
      <c r="A276" s="88">
        <v>35</v>
      </c>
      <c r="B276" s="297" t="s">
        <v>704</v>
      </c>
      <c r="C276" s="487"/>
      <c r="D276" s="94">
        <v>0</v>
      </c>
      <c r="E276" s="94">
        <v>0</v>
      </c>
      <c r="F276" s="94">
        <v>207213</v>
      </c>
      <c r="G276" s="94">
        <v>0</v>
      </c>
      <c r="H276" s="94">
        <v>0</v>
      </c>
    </row>
    <row r="277" spans="1:8">
      <c r="A277" s="88">
        <v>36</v>
      </c>
      <c r="B277" s="297" t="s">
        <v>484</v>
      </c>
      <c r="C277" s="487"/>
      <c r="D277" s="94">
        <v>0</v>
      </c>
      <c r="E277" s="94">
        <v>0</v>
      </c>
      <c r="F277" s="94">
        <v>173400</v>
      </c>
      <c r="G277" s="94">
        <v>0</v>
      </c>
      <c r="H277" s="94">
        <v>0</v>
      </c>
    </row>
    <row r="278" spans="1:8">
      <c r="A278" s="88">
        <v>37</v>
      </c>
      <c r="B278" s="297" t="s">
        <v>705</v>
      </c>
      <c r="C278" s="487"/>
      <c r="D278" s="94">
        <v>0</v>
      </c>
      <c r="E278" s="94">
        <v>0</v>
      </c>
      <c r="F278" s="94">
        <v>266303.42</v>
      </c>
      <c r="G278" s="94">
        <v>0</v>
      </c>
      <c r="H278" s="94">
        <v>0</v>
      </c>
    </row>
    <row r="279" spans="1:8">
      <c r="A279" s="88">
        <v>38</v>
      </c>
      <c r="B279" s="297" t="s">
        <v>485</v>
      </c>
      <c r="C279" s="487"/>
      <c r="D279" s="94">
        <v>0</v>
      </c>
      <c r="E279" s="94">
        <v>0</v>
      </c>
      <c r="F279" s="94">
        <v>109001.54</v>
      </c>
      <c r="G279" s="94">
        <v>0</v>
      </c>
      <c r="H279" s="94">
        <v>0</v>
      </c>
    </row>
    <row r="280" spans="1:8">
      <c r="A280" s="88">
        <v>39</v>
      </c>
      <c r="B280" s="297" t="s">
        <v>486</v>
      </c>
      <c r="C280" s="487"/>
      <c r="D280" s="94">
        <v>0</v>
      </c>
      <c r="E280" s="94">
        <v>0</v>
      </c>
      <c r="F280" s="94">
        <v>112901.79</v>
      </c>
      <c r="G280" s="94">
        <v>0</v>
      </c>
      <c r="H280" s="94">
        <v>0</v>
      </c>
    </row>
    <row r="281" spans="1:8">
      <c r="A281" s="88">
        <v>40</v>
      </c>
      <c r="B281" s="297" t="s">
        <v>487</v>
      </c>
      <c r="C281" s="487"/>
      <c r="D281" s="94">
        <v>0</v>
      </c>
      <c r="E281" s="94">
        <v>0</v>
      </c>
      <c r="F281" s="94">
        <v>118592.29</v>
      </c>
      <c r="G281" s="94">
        <v>0</v>
      </c>
      <c r="H281" s="94">
        <v>0</v>
      </c>
    </row>
    <row r="282" spans="1:8">
      <c r="A282" s="88">
        <v>41</v>
      </c>
      <c r="B282" s="297" t="s">
        <v>488</v>
      </c>
      <c r="C282" s="487"/>
      <c r="D282" s="94">
        <v>0</v>
      </c>
      <c r="E282" s="94">
        <v>0</v>
      </c>
      <c r="F282" s="94">
        <v>107972.91</v>
      </c>
      <c r="G282" s="94">
        <v>0</v>
      </c>
      <c r="H282" s="94">
        <v>0</v>
      </c>
    </row>
    <row r="283" spans="1:8">
      <c r="A283" s="88">
        <v>42</v>
      </c>
      <c r="B283" s="297" t="s">
        <v>706</v>
      </c>
      <c r="C283" s="487"/>
      <c r="D283" s="94">
        <v>0</v>
      </c>
      <c r="E283" s="94">
        <v>0</v>
      </c>
      <c r="F283" s="94">
        <v>773551.64</v>
      </c>
      <c r="G283" s="94">
        <v>0</v>
      </c>
      <c r="H283" s="94">
        <v>0</v>
      </c>
    </row>
    <row r="284" spans="1:8">
      <c r="A284" s="88">
        <v>43</v>
      </c>
      <c r="B284" s="297" t="s">
        <v>489</v>
      </c>
      <c r="C284" s="487"/>
      <c r="D284" s="94">
        <v>0</v>
      </c>
      <c r="E284" s="94">
        <v>0</v>
      </c>
      <c r="F284" s="94">
        <v>356028.51</v>
      </c>
      <c r="G284" s="94">
        <v>0</v>
      </c>
      <c r="H284" s="94">
        <v>0</v>
      </c>
    </row>
    <row r="285" spans="1:8">
      <c r="A285" s="88">
        <v>44</v>
      </c>
      <c r="B285" s="297" t="s">
        <v>490</v>
      </c>
      <c r="C285" s="487"/>
      <c r="D285" s="94">
        <v>0</v>
      </c>
      <c r="E285" s="94">
        <v>0</v>
      </c>
      <c r="F285" s="94">
        <v>383836</v>
      </c>
      <c r="G285" s="94">
        <v>0</v>
      </c>
      <c r="H285" s="94">
        <v>0</v>
      </c>
    </row>
    <row r="286" spans="1:8">
      <c r="A286" s="88">
        <v>45</v>
      </c>
      <c r="B286" s="297" t="s">
        <v>491</v>
      </c>
      <c r="C286" s="487"/>
      <c r="D286" s="94">
        <v>0</v>
      </c>
      <c r="E286" s="94">
        <v>0</v>
      </c>
      <c r="F286" s="94">
        <v>100580.85</v>
      </c>
      <c r="G286" s="94">
        <v>0</v>
      </c>
      <c r="H286" s="94">
        <v>0</v>
      </c>
    </row>
    <row r="287" spans="1:8">
      <c r="A287" s="88">
        <v>46</v>
      </c>
      <c r="B287" s="297" t="s">
        <v>707</v>
      </c>
      <c r="C287" s="487"/>
      <c r="D287" s="94">
        <v>0</v>
      </c>
      <c r="E287" s="94">
        <v>0</v>
      </c>
      <c r="F287" s="94">
        <v>465460</v>
      </c>
      <c r="G287" s="94">
        <v>0</v>
      </c>
      <c r="H287" s="94">
        <v>0</v>
      </c>
    </row>
    <row r="288" spans="1:8">
      <c r="A288" s="88">
        <v>47</v>
      </c>
      <c r="B288" s="297" t="s">
        <v>492</v>
      </c>
      <c r="C288" s="487"/>
      <c r="D288" s="94">
        <v>0</v>
      </c>
      <c r="E288" s="94">
        <v>0</v>
      </c>
      <c r="F288" s="94">
        <v>269280</v>
      </c>
      <c r="G288" s="94">
        <v>0</v>
      </c>
      <c r="H288" s="94">
        <v>0</v>
      </c>
    </row>
    <row r="289" spans="1:8">
      <c r="A289" s="88">
        <v>49</v>
      </c>
      <c r="B289" s="297" t="s">
        <v>493</v>
      </c>
      <c r="C289" s="487"/>
      <c r="D289" s="94">
        <v>0</v>
      </c>
      <c r="E289" s="94">
        <v>0</v>
      </c>
      <c r="F289" s="94">
        <v>182784</v>
      </c>
      <c r="G289" s="94">
        <v>0</v>
      </c>
      <c r="H289" s="94">
        <v>0</v>
      </c>
    </row>
    <row r="290" spans="1:8">
      <c r="A290" s="88">
        <v>50</v>
      </c>
      <c r="B290" s="297" t="s">
        <v>494</v>
      </c>
      <c r="C290" s="487"/>
      <c r="D290" s="94">
        <v>0</v>
      </c>
      <c r="E290" s="94">
        <v>0</v>
      </c>
      <c r="F290" s="94">
        <v>140760</v>
      </c>
      <c r="G290" s="94">
        <v>0</v>
      </c>
      <c r="H290" s="94">
        <v>0</v>
      </c>
    </row>
    <row r="291" spans="1:8">
      <c r="A291" s="88">
        <v>51</v>
      </c>
      <c r="B291" s="297" t="s">
        <v>495</v>
      </c>
      <c r="C291" s="487"/>
      <c r="D291" s="94">
        <v>0</v>
      </c>
      <c r="E291" s="94">
        <v>0</v>
      </c>
      <c r="F291" s="94">
        <v>140760</v>
      </c>
      <c r="G291" s="94">
        <v>0</v>
      </c>
      <c r="H291" s="94">
        <v>0</v>
      </c>
    </row>
    <row r="292" spans="1:8">
      <c r="A292" s="88">
        <v>52</v>
      </c>
      <c r="B292" s="297" t="s">
        <v>496</v>
      </c>
      <c r="C292" s="487"/>
      <c r="D292" s="94">
        <v>0</v>
      </c>
      <c r="E292" s="94">
        <v>0</v>
      </c>
      <c r="F292" s="94">
        <v>2084402.94</v>
      </c>
      <c r="G292" s="94">
        <v>0</v>
      </c>
      <c r="H292" s="94">
        <v>0</v>
      </c>
    </row>
    <row r="293" spans="1:8">
      <c r="A293" s="88">
        <v>53</v>
      </c>
      <c r="B293" s="297" t="s">
        <v>497</v>
      </c>
      <c r="C293" s="487"/>
      <c r="D293" s="94">
        <v>0</v>
      </c>
      <c r="E293" s="94">
        <v>0</v>
      </c>
      <c r="F293" s="94">
        <v>327930</v>
      </c>
      <c r="G293" s="94">
        <v>0</v>
      </c>
      <c r="H293" s="94">
        <v>0</v>
      </c>
    </row>
    <row r="294" spans="1:8">
      <c r="A294" s="88">
        <v>54</v>
      </c>
      <c r="B294" s="297" t="s">
        <v>498</v>
      </c>
      <c r="C294" s="487"/>
      <c r="D294" s="94">
        <v>0</v>
      </c>
      <c r="E294" s="94">
        <v>0</v>
      </c>
      <c r="F294" s="94">
        <v>560280</v>
      </c>
      <c r="G294" s="94">
        <v>0</v>
      </c>
      <c r="H294" s="94">
        <v>0</v>
      </c>
    </row>
    <row r="295" spans="1:8">
      <c r="A295" s="88">
        <v>55</v>
      </c>
      <c r="B295" s="297" t="s">
        <v>499</v>
      </c>
      <c r="C295" s="487"/>
      <c r="D295" s="94">
        <v>0</v>
      </c>
      <c r="E295" s="94">
        <v>0</v>
      </c>
      <c r="F295" s="94">
        <v>372394.86</v>
      </c>
      <c r="G295" s="94">
        <v>0</v>
      </c>
      <c r="H295" s="94">
        <v>0</v>
      </c>
    </row>
    <row r="296" spans="1:8">
      <c r="A296" s="88">
        <v>56</v>
      </c>
      <c r="B296" s="297" t="s">
        <v>500</v>
      </c>
      <c r="C296" s="487"/>
      <c r="D296" s="94">
        <v>0</v>
      </c>
      <c r="E296" s="94">
        <v>0</v>
      </c>
      <c r="F296" s="94">
        <v>262926.52</v>
      </c>
      <c r="G296" s="94">
        <v>0</v>
      </c>
      <c r="H296" s="94">
        <v>0</v>
      </c>
    </row>
    <row r="297" spans="1:8">
      <c r="A297" s="88">
        <v>57</v>
      </c>
      <c r="B297" s="297" t="s">
        <v>501</v>
      </c>
      <c r="C297" s="487"/>
      <c r="D297" s="94">
        <v>0</v>
      </c>
      <c r="E297" s="94">
        <v>0</v>
      </c>
      <c r="F297" s="94">
        <v>414359.69</v>
      </c>
      <c r="G297" s="94">
        <v>0</v>
      </c>
      <c r="H297" s="94">
        <v>0</v>
      </c>
    </row>
    <row r="298" spans="1:8">
      <c r="A298" s="88">
        <v>58</v>
      </c>
      <c r="B298" s="297" t="s">
        <v>502</v>
      </c>
      <c r="C298" s="487"/>
      <c r="D298" s="94">
        <v>0</v>
      </c>
      <c r="E298" s="94">
        <v>0</v>
      </c>
      <c r="F298" s="94">
        <v>205773.47</v>
      </c>
      <c r="G298" s="94">
        <v>0</v>
      </c>
      <c r="H298" s="94">
        <v>0</v>
      </c>
    </row>
    <row r="299" spans="1:8">
      <c r="A299" s="88">
        <v>59</v>
      </c>
      <c r="B299" s="297" t="s">
        <v>503</v>
      </c>
      <c r="C299" s="487"/>
      <c r="D299" s="94">
        <v>0</v>
      </c>
      <c r="E299" s="94">
        <v>0</v>
      </c>
      <c r="F299" s="94">
        <v>255838.64</v>
      </c>
      <c r="G299" s="94">
        <v>0</v>
      </c>
      <c r="H299" s="94">
        <v>0</v>
      </c>
    </row>
    <row r="300" spans="1:8">
      <c r="A300" s="88">
        <v>60</v>
      </c>
      <c r="B300" s="297" t="s">
        <v>504</v>
      </c>
      <c r="C300" s="487"/>
      <c r="D300" s="94">
        <v>0</v>
      </c>
      <c r="E300" s="94">
        <v>0</v>
      </c>
      <c r="F300" s="94">
        <v>191260.2</v>
      </c>
      <c r="G300" s="94">
        <v>0</v>
      </c>
      <c r="H300" s="94">
        <v>0</v>
      </c>
    </row>
    <row r="301" spans="1:8">
      <c r="A301" s="88">
        <v>61</v>
      </c>
      <c r="B301" s="297" t="s">
        <v>708</v>
      </c>
      <c r="C301" s="487"/>
      <c r="D301" s="94">
        <v>0</v>
      </c>
      <c r="E301" s="94">
        <v>0</v>
      </c>
      <c r="F301" s="94">
        <v>174969.66</v>
      </c>
      <c r="G301" s="94">
        <v>0</v>
      </c>
      <c r="H301" s="94">
        <v>0</v>
      </c>
    </row>
    <row r="302" spans="1:8">
      <c r="A302" s="88">
        <v>62</v>
      </c>
      <c r="B302" s="297" t="s">
        <v>505</v>
      </c>
      <c r="C302" s="487"/>
      <c r="D302" s="94">
        <v>0</v>
      </c>
      <c r="E302" s="94">
        <v>0</v>
      </c>
      <c r="F302" s="94">
        <v>125491</v>
      </c>
      <c r="G302" s="94">
        <v>0</v>
      </c>
      <c r="H302" s="94">
        <v>0</v>
      </c>
    </row>
    <row r="303" spans="1:8">
      <c r="A303" s="88">
        <v>63</v>
      </c>
      <c r="B303" s="297" t="s">
        <v>709</v>
      </c>
      <c r="C303" s="487"/>
      <c r="D303" s="94">
        <v>0</v>
      </c>
      <c r="E303" s="94">
        <v>0</v>
      </c>
      <c r="F303" s="94">
        <v>162161.62</v>
      </c>
      <c r="G303" s="94">
        <v>0</v>
      </c>
      <c r="H303" s="94">
        <v>0</v>
      </c>
    </row>
    <row r="304" spans="1:8">
      <c r="A304" s="88">
        <v>64</v>
      </c>
      <c r="B304" s="297" t="s">
        <v>506</v>
      </c>
      <c r="C304" s="487"/>
      <c r="D304" s="94">
        <v>0</v>
      </c>
      <c r="E304" s="94">
        <v>0</v>
      </c>
      <c r="F304" s="94">
        <v>139067.85999999999</v>
      </c>
      <c r="G304" s="94">
        <v>0</v>
      </c>
      <c r="H304" s="94">
        <v>0</v>
      </c>
    </row>
    <row r="305" spans="1:8">
      <c r="A305" s="88">
        <v>65</v>
      </c>
      <c r="B305" s="297" t="s">
        <v>507</v>
      </c>
      <c r="C305" s="487"/>
      <c r="D305" s="94">
        <v>0</v>
      </c>
      <c r="E305" s="94">
        <v>0</v>
      </c>
      <c r="F305" s="94">
        <v>222456.66</v>
      </c>
      <c r="G305" s="94">
        <v>0</v>
      </c>
      <c r="H305" s="94">
        <v>0</v>
      </c>
    </row>
    <row r="306" spans="1:8">
      <c r="A306" s="88">
        <v>66</v>
      </c>
      <c r="B306" s="297" t="s">
        <v>508</v>
      </c>
      <c r="C306" s="487"/>
      <c r="D306" s="94">
        <v>0</v>
      </c>
      <c r="E306" s="94">
        <v>0</v>
      </c>
      <c r="F306" s="94">
        <v>281384.3</v>
      </c>
      <c r="G306" s="94">
        <v>0</v>
      </c>
      <c r="H306" s="94">
        <v>0</v>
      </c>
    </row>
    <row r="307" spans="1:8">
      <c r="A307" s="88">
        <v>67</v>
      </c>
      <c r="B307" s="297" t="s">
        <v>710</v>
      </c>
      <c r="C307" s="487"/>
      <c r="D307" s="94">
        <v>0</v>
      </c>
      <c r="E307" s="94">
        <v>0</v>
      </c>
      <c r="F307" s="94">
        <v>196785.95</v>
      </c>
      <c r="G307" s="94">
        <v>0</v>
      </c>
      <c r="H307" s="94">
        <v>0</v>
      </c>
    </row>
    <row r="308" spans="1:8">
      <c r="A308" s="88">
        <v>68</v>
      </c>
      <c r="B308" s="297" t="s">
        <v>509</v>
      </c>
      <c r="C308" s="487"/>
      <c r="D308" s="94">
        <v>0</v>
      </c>
      <c r="E308" s="94">
        <v>0</v>
      </c>
      <c r="F308" s="94">
        <v>389025.74</v>
      </c>
      <c r="G308" s="94">
        <v>0</v>
      </c>
      <c r="H308" s="94">
        <v>0</v>
      </c>
    </row>
    <row r="309" spans="1:8">
      <c r="A309" s="88">
        <v>69</v>
      </c>
      <c r="B309" s="297" t="s">
        <v>510</v>
      </c>
      <c r="C309" s="487"/>
      <c r="D309" s="94">
        <v>0</v>
      </c>
      <c r="E309" s="94">
        <v>0</v>
      </c>
      <c r="F309" s="94">
        <v>451084.94</v>
      </c>
      <c r="G309" s="94">
        <v>0</v>
      </c>
      <c r="H309" s="94">
        <v>0</v>
      </c>
    </row>
    <row r="310" spans="1:8">
      <c r="A310" s="88">
        <v>70</v>
      </c>
      <c r="B310" s="297" t="s">
        <v>511</v>
      </c>
      <c r="C310" s="487"/>
      <c r="D310" s="94">
        <v>0</v>
      </c>
      <c r="E310" s="94">
        <v>0</v>
      </c>
      <c r="F310" s="94">
        <v>0</v>
      </c>
      <c r="G310" s="94">
        <v>1114101.6499999999</v>
      </c>
      <c r="H310" s="94">
        <v>0</v>
      </c>
    </row>
    <row r="311" spans="1:8">
      <c r="A311" s="88">
        <v>71</v>
      </c>
      <c r="B311" s="297" t="s">
        <v>711</v>
      </c>
      <c r="C311" s="487"/>
      <c r="D311" s="94">
        <v>0</v>
      </c>
      <c r="E311" s="94">
        <v>0</v>
      </c>
      <c r="F311" s="94">
        <v>0</v>
      </c>
      <c r="G311" s="94">
        <v>240242.64</v>
      </c>
      <c r="H311" s="94">
        <v>0</v>
      </c>
    </row>
    <row r="312" spans="1:8">
      <c r="A312" s="88">
        <v>72</v>
      </c>
      <c r="B312" s="297" t="s">
        <v>512</v>
      </c>
      <c r="C312" s="487"/>
      <c r="D312" s="94">
        <v>0</v>
      </c>
      <c r="E312" s="94">
        <v>0</v>
      </c>
      <c r="F312" s="94">
        <v>0</v>
      </c>
      <c r="G312" s="94">
        <v>358851.52</v>
      </c>
      <c r="H312" s="94">
        <v>0</v>
      </c>
    </row>
    <row r="313" spans="1:8">
      <c r="A313" s="88">
        <v>73</v>
      </c>
      <c r="B313" s="297" t="s">
        <v>513</v>
      </c>
      <c r="C313" s="487"/>
      <c r="D313" s="94">
        <v>0</v>
      </c>
      <c r="E313" s="94">
        <v>0</v>
      </c>
      <c r="F313" s="94">
        <v>0</v>
      </c>
      <c r="G313" s="94">
        <v>183184.41</v>
      </c>
      <c r="H313" s="94">
        <v>0</v>
      </c>
    </row>
    <row r="314" spans="1:8">
      <c r="A314" s="88">
        <v>74</v>
      </c>
      <c r="B314" s="297" t="s">
        <v>514</v>
      </c>
      <c r="C314" s="487"/>
      <c r="D314" s="94">
        <v>0</v>
      </c>
      <c r="E314" s="94">
        <v>0</v>
      </c>
      <c r="F314" s="94">
        <v>0</v>
      </c>
      <c r="G314" s="94">
        <v>335421.15999999997</v>
      </c>
      <c r="H314" s="94">
        <v>0</v>
      </c>
    </row>
    <row r="315" spans="1:8">
      <c r="A315" s="88">
        <v>75</v>
      </c>
      <c r="B315" s="297" t="s">
        <v>515</v>
      </c>
      <c r="C315" s="487"/>
      <c r="D315" s="94">
        <v>0</v>
      </c>
      <c r="E315" s="94">
        <v>0</v>
      </c>
      <c r="F315" s="94">
        <v>0</v>
      </c>
      <c r="G315" s="94">
        <v>372523.42</v>
      </c>
      <c r="H315" s="94">
        <v>0</v>
      </c>
    </row>
    <row r="316" spans="1:8">
      <c r="A316" s="88">
        <v>76</v>
      </c>
      <c r="B316" s="297" t="s">
        <v>516</v>
      </c>
      <c r="C316" s="487"/>
      <c r="D316" s="94">
        <v>0</v>
      </c>
      <c r="E316" s="94">
        <v>0</v>
      </c>
      <c r="F316" s="94">
        <v>0</v>
      </c>
      <c r="G316" s="94">
        <v>372523.42</v>
      </c>
      <c r="H316" s="94">
        <v>0</v>
      </c>
    </row>
    <row r="317" spans="1:8">
      <c r="A317" s="88">
        <v>77</v>
      </c>
      <c r="B317" s="297" t="s">
        <v>517</v>
      </c>
      <c r="C317" s="487"/>
      <c r="D317" s="94">
        <v>0</v>
      </c>
      <c r="E317" s="94">
        <v>0</v>
      </c>
      <c r="F317" s="94">
        <v>0</v>
      </c>
      <c r="G317" s="94">
        <v>101358.8</v>
      </c>
      <c r="H317" s="94">
        <v>0</v>
      </c>
    </row>
    <row r="318" spans="1:8">
      <c r="A318" s="88">
        <v>78</v>
      </c>
      <c r="B318" s="297" t="s">
        <v>518</v>
      </c>
      <c r="C318" s="487"/>
      <c r="D318" s="94">
        <v>0</v>
      </c>
      <c r="E318" s="94">
        <v>0</v>
      </c>
      <c r="F318" s="94">
        <v>0</v>
      </c>
      <c r="G318" s="94">
        <v>101358.8</v>
      </c>
      <c r="H318" s="94">
        <v>0</v>
      </c>
    </row>
    <row r="319" spans="1:8">
      <c r="A319" s="88">
        <v>79</v>
      </c>
      <c r="B319" s="297" t="s">
        <v>519</v>
      </c>
      <c r="C319" s="487"/>
      <c r="D319" s="94">
        <v>0</v>
      </c>
      <c r="E319" s="94">
        <v>0</v>
      </c>
      <c r="F319" s="94">
        <v>0</v>
      </c>
      <c r="G319" s="94">
        <v>817694.14</v>
      </c>
      <c r="H319" s="94">
        <v>0</v>
      </c>
    </row>
    <row r="320" spans="1:8">
      <c r="A320" s="88">
        <v>80</v>
      </c>
      <c r="B320" s="297" t="s">
        <v>520</v>
      </c>
      <c r="C320" s="487"/>
      <c r="D320" s="94">
        <v>0</v>
      </c>
      <c r="E320" s="94">
        <v>0</v>
      </c>
      <c r="F320" s="94">
        <v>0</v>
      </c>
      <c r="G320" s="94">
        <v>717839</v>
      </c>
      <c r="H320" s="94">
        <v>0</v>
      </c>
    </row>
    <row r="321" spans="1:8">
      <c r="A321" s="88">
        <v>81</v>
      </c>
      <c r="B321" s="297" t="s">
        <v>712</v>
      </c>
      <c r="C321" s="487"/>
      <c r="D321" s="94">
        <v>0</v>
      </c>
      <c r="E321" s="94">
        <v>0</v>
      </c>
      <c r="F321" s="94">
        <v>0</v>
      </c>
      <c r="G321" s="94">
        <v>1534093</v>
      </c>
      <c r="H321" s="94">
        <v>0</v>
      </c>
    </row>
    <row r="322" spans="1:8">
      <c r="A322" s="88">
        <v>82</v>
      </c>
      <c r="B322" s="297" t="s">
        <v>713</v>
      </c>
      <c r="C322" s="487"/>
      <c r="D322" s="94">
        <v>0</v>
      </c>
      <c r="E322" s="94">
        <v>0</v>
      </c>
      <c r="F322" s="94">
        <v>0</v>
      </c>
      <c r="G322" s="94">
        <v>152342.03</v>
      </c>
      <c r="H322" s="94">
        <v>177045.48</v>
      </c>
    </row>
    <row r="323" spans="1:8">
      <c r="A323" s="88">
        <v>83</v>
      </c>
      <c r="B323" s="297" t="s">
        <v>714</v>
      </c>
      <c r="C323" s="487"/>
      <c r="D323" s="94">
        <v>0</v>
      </c>
      <c r="E323" s="94">
        <v>0</v>
      </c>
      <c r="F323" s="94">
        <v>0</v>
      </c>
      <c r="G323" s="94">
        <v>325878.2</v>
      </c>
      <c r="H323" s="94">
        <v>382329.84</v>
      </c>
    </row>
    <row r="324" spans="1:8">
      <c r="A324" s="88">
        <v>84</v>
      </c>
      <c r="B324" s="297" t="s">
        <v>715</v>
      </c>
      <c r="C324" s="487"/>
      <c r="D324" s="94">
        <v>0</v>
      </c>
      <c r="E324" s="94">
        <v>0</v>
      </c>
      <c r="F324" s="94">
        <v>0</v>
      </c>
      <c r="G324" s="94">
        <v>115836.15</v>
      </c>
      <c r="H324" s="94">
        <v>135902.24</v>
      </c>
    </row>
    <row r="325" spans="1:8">
      <c r="A325" s="88">
        <v>85</v>
      </c>
      <c r="B325" s="297" t="s">
        <v>716</v>
      </c>
      <c r="C325" s="487"/>
      <c r="D325" s="94">
        <v>0</v>
      </c>
      <c r="E325" s="94">
        <v>0</v>
      </c>
      <c r="F325" s="94">
        <v>0</v>
      </c>
      <c r="G325" s="94">
        <v>466043.53</v>
      </c>
      <c r="H325" s="94">
        <v>546774.73</v>
      </c>
    </row>
    <row r="326" spans="1:8">
      <c r="A326" s="88">
        <v>86</v>
      </c>
      <c r="B326" s="297" t="s">
        <v>717</v>
      </c>
      <c r="C326" s="487"/>
      <c r="D326" s="94">
        <v>0</v>
      </c>
      <c r="E326" s="94">
        <v>0</v>
      </c>
      <c r="F326" s="94">
        <v>0</v>
      </c>
      <c r="G326" s="94">
        <v>241427.15</v>
      </c>
      <c r="H326" s="94">
        <v>270134.28000000003</v>
      </c>
    </row>
    <row r="327" spans="1:8">
      <c r="A327" s="88">
        <v>87</v>
      </c>
      <c r="B327" s="297" t="s">
        <v>718</v>
      </c>
      <c r="C327" s="487"/>
      <c r="D327" s="94">
        <v>0</v>
      </c>
      <c r="E327" s="94">
        <v>0</v>
      </c>
      <c r="F327" s="94">
        <v>0</v>
      </c>
      <c r="G327" s="94">
        <v>169877.58</v>
      </c>
      <c r="H327" s="94">
        <v>0</v>
      </c>
    </row>
    <row r="328" spans="1:8">
      <c r="A328" s="88">
        <v>88</v>
      </c>
      <c r="B328" s="297" t="s">
        <v>719</v>
      </c>
      <c r="C328" s="487"/>
      <c r="D328" s="94">
        <v>0</v>
      </c>
      <c r="E328" s="94">
        <v>0</v>
      </c>
      <c r="F328" s="94">
        <v>0</v>
      </c>
      <c r="G328" s="94">
        <v>1005437.23</v>
      </c>
      <c r="H328" s="94">
        <v>2140768.7599999998</v>
      </c>
    </row>
    <row r="329" spans="1:8">
      <c r="A329" s="88">
        <v>89</v>
      </c>
      <c r="B329" s="297" t="s">
        <v>521</v>
      </c>
      <c r="C329" s="487"/>
      <c r="D329" s="94">
        <v>0</v>
      </c>
      <c r="E329" s="94">
        <v>0</v>
      </c>
      <c r="F329" s="94">
        <v>0</v>
      </c>
      <c r="G329" s="94">
        <v>276206</v>
      </c>
      <c r="H329" s="94">
        <v>0</v>
      </c>
    </row>
    <row r="330" spans="1:8">
      <c r="A330" s="88">
        <v>90</v>
      </c>
      <c r="B330" s="297" t="s">
        <v>522</v>
      </c>
      <c r="C330" s="487"/>
      <c r="D330" s="94">
        <v>0</v>
      </c>
      <c r="E330" s="94">
        <v>0</v>
      </c>
      <c r="F330" s="94">
        <v>0</v>
      </c>
      <c r="G330" s="94">
        <v>541711.80000000005</v>
      </c>
      <c r="H330" s="94">
        <v>0</v>
      </c>
    </row>
    <row r="331" spans="1:8">
      <c r="A331" s="88">
        <v>91</v>
      </c>
      <c r="B331" s="297" t="s">
        <v>523</v>
      </c>
      <c r="C331" s="487"/>
      <c r="D331" s="94">
        <v>0</v>
      </c>
      <c r="E331" s="94">
        <v>0</v>
      </c>
      <c r="F331" s="94">
        <v>0</v>
      </c>
      <c r="G331" s="94">
        <v>135645.98000000001</v>
      </c>
      <c r="H331" s="94">
        <v>145674.23999999999</v>
      </c>
    </row>
    <row r="332" spans="1:8">
      <c r="A332" s="88">
        <v>92</v>
      </c>
      <c r="B332" s="297" t="s">
        <v>524</v>
      </c>
      <c r="C332" s="487"/>
      <c r="D332" s="94">
        <v>0</v>
      </c>
      <c r="E332" s="94">
        <v>0</v>
      </c>
      <c r="F332" s="94">
        <v>0</v>
      </c>
      <c r="G332" s="94">
        <v>366265.52</v>
      </c>
      <c r="H332" s="94">
        <v>0</v>
      </c>
    </row>
    <row r="333" spans="1:8">
      <c r="A333" s="88">
        <v>93</v>
      </c>
      <c r="B333" s="297" t="s">
        <v>525</v>
      </c>
      <c r="C333" s="487"/>
      <c r="D333" s="94">
        <v>0</v>
      </c>
      <c r="E333" s="94">
        <v>0</v>
      </c>
      <c r="F333" s="94">
        <v>0</v>
      </c>
      <c r="G333" s="94">
        <v>973446.12</v>
      </c>
      <c r="H333" s="94">
        <v>0</v>
      </c>
    </row>
    <row r="334" spans="1:8">
      <c r="A334" s="88">
        <v>94</v>
      </c>
      <c r="B334" s="297" t="s">
        <v>526</v>
      </c>
      <c r="C334" s="487"/>
      <c r="D334" s="94">
        <v>0</v>
      </c>
      <c r="E334" s="94">
        <v>0</v>
      </c>
      <c r="F334" s="94">
        <v>0</v>
      </c>
      <c r="G334" s="94">
        <v>217281.75</v>
      </c>
      <c r="H334" s="94">
        <v>0</v>
      </c>
    </row>
    <row r="335" spans="1:8">
      <c r="A335" s="88">
        <v>95</v>
      </c>
      <c r="B335" s="297" t="s">
        <v>527</v>
      </c>
      <c r="C335" s="487"/>
      <c r="D335" s="94">
        <v>0</v>
      </c>
      <c r="E335" s="94">
        <v>0</v>
      </c>
      <c r="F335" s="94">
        <v>0</v>
      </c>
      <c r="G335" s="94">
        <v>118517.21</v>
      </c>
      <c r="H335" s="94">
        <v>0</v>
      </c>
    </row>
    <row r="336" spans="1:8">
      <c r="A336" s="88">
        <v>96</v>
      </c>
      <c r="B336" s="297" t="s">
        <v>528</v>
      </c>
      <c r="C336" s="487"/>
      <c r="D336" s="94">
        <v>0</v>
      </c>
      <c r="E336" s="94">
        <v>0</v>
      </c>
      <c r="F336" s="94">
        <v>0</v>
      </c>
      <c r="G336" s="94">
        <v>1373848.2</v>
      </c>
      <c r="H336" s="94">
        <v>0</v>
      </c>
    </row>
    <row r="337" spans="1:8">
      <c r="A337" s="88">
        <v>97</v>
      </c>
      <c r="B337" s="297" t="s">
        <v>529</v>
      </c>
      <c r="C337" s="487"/>
      <c r="D337" s="94">
        <v>0</v>
      </c>
      <c r="E337" s="94">
        <v>0</v>
      </c>
      <c r="F337" s="94">
        <v>0</v>
      </c>
      <c r="G337" s="94">
        <v>353736</v>
      </c>
      <c r="H337" s="94">
        <v>0</v>
      </c>
    </row>
    <row r="338" spans="1:8">
      <c r="A338" s="88">
        <v>98</v>
      </c>
      <c r="B338" s="297" t="s">
        <v>530</v>
      </c>
      <c r="C338" s="487"/>
      <c r="D338" s="94">
        <v>0</v>
      </c>
      <c r="E338" s="94">
        <v>0</v>
      </c>
      <c r="F338" s="94">
        <v>0</v>
      </c>
      <c r="G338" s="94">
        <v>586500</v>
      </c>
      <c r="H338" s="94">
        <v>0</v>
      </c>
    </row>
    <row r="339" spans="1:8">
      <c r="A339" s="88">
        <v>99</v>
      </c>
      <c r="B339" s="297" t="s">
        <v>531</v>
      </c>
      <c r="C339" s="487"/>
      <c r="D339" s="94">
        <v>0</v>
      </c>
      <c r="E339" s="94">
        <v>0</v>
      </c>
      <c r="F339" s="94">
        <v>0</v>
      </c>
      <c r="G339" s="94">
        <v>242066.4</v>
      </c>
      <c r="H339" s="94">
        <v>0</v>
      </c>
    </row>
    <row r="340" spans="1:8">
      <c r="A340" s="88">
        <v>100</v>
      </c>
      <c r="B340" s="297" t="s">
        <v>720</v>
      </c>
      <c r="C340" s="487"/>
      <c r="D340" s="94">
        <v>0</v>
      </c>
      <c r="E340" s="94">
        <v>0</v>
      </c>
      <c r="F340" s="94">
        <v>0</v>
      </c>
      <c r="G340" s="94">
        <v>206202.69</v>
      </c>
      <c r="H340" s="94">
        <v>0</v>
      </c>
    </row>
    <row r="341" spans="1:8">
      <c r="A341" s="88">
        <v>101</v>
      </c>
      <c r="B341" s="297" t="s">
        <v>532</v>
      </c>
      <c r="C341" s="487"/>
      <c r="D341" s="94">
        <v>0</v>
      </c>
      <c r="E341" s="94">
        <v>0</v>
      </c>
      <c r="F341" s="94">
        <v>0</v>
      </c>
      <c r="G341" s="94">
        <v>130305</v>
      </c>
      <c r="H341" s="94">
        <v>0</v>
      </c>
    </row>
    <row r="342" spans="1:8">
      <c r="A342" s="88">
        <v>102</v>
      </c>
      <c r="B342" s="297" t="s">
        <v>533</v>
      </c>
      <c r="C342" s="487"/>
      <c r="D342" s="94">
        <v>0</v>
      </c>
      <c r="E342" s="94">
        <v>0</v>
      </c>
      <c r="F342" s="94">
        <v>0</v>
      </c>
      <c r="G342" s="94">
        <v>138363</v>
      </c>
      <c r="H342" s="94">
        <v>0</v>
      </c>
    </row>
    <row r="343" spans="1:8">
      <c r="A343" s="88">
        <v>103</v>
      </c>
      <c r="B343" s="297" t="s">
        <v>534</v>
      </c>
      <c r="C343" s="487"/>
      <c r="D343" s="94">
        <v>0</v>
      </c>
      <c r="E343" s="94">
        <v>0</v>
      </c>
      <c r="F343" s="94">
        <v>0</v>
      </c>
      <c r="G343" s="94">
        <v>445944</v>
      </c>
      <c r="H343" s="94">
        <v>0</v>
      </c>
    </row>
    <row r="344" spans="1:8">
      <c r="A344" s="88">
        <v>104</v>
      </c>
      <c r="B344" s="297" t="s">
        <v>535</v>
      </c>
      <c r="C344" s="487"/>
      <c r="D344" s="94">
        <v>0</v>
      </c>
      <c r="E344" s="94">
        <v>0</v>
      </c>
      <c r="F344" s="94">
        <v>0</v>
      </c>
      <c r="G344" s="94">
        <v>214608</v>
      </c>
      <c r="H344" s="94">
        <v>0</v>
      </c>
    </row>
    <row r="345" spans="1:8">
      <c r="A345" s="88">
        <v>105</v>
      </c>
      <c r="B345" s="297" t="s">
        <v>536</v>
      </c>
      <c r="C345" s="487"/>
      <c r="D345" s="94">
        <v>0</v>
      </c>
      <c r="E345" s="94">
        <v>0</v>
      </c>
      <c r="F345" s="94">
        <v>0</v>
      </c>
      <c r="G345" s="94">
        <v>183600</v>
      </c>
      <c r="H345" s="94">
        <v>0</v>
      </c>
    </row>
    <row r="346" spans="1:8">
      <c r="A346" s="88">
        <v>106</v>
      </c>
      <c r="B346" s="297" t="s">
        <v>537</v>
      </c>
      <c r="C346" s="487"/>
      <c r="D346" s="94">
        <v>0</v>
      </c>
      <c r="E346" s="94">
        <v>0</v>
      </c>
      <c r="F346" s="94">
        <v>0</v>
      </c>
      <c r="G346" s="94">
        <v>127131.78</v>
      </c>
      <c r="H346" s="94">
        <v>0</v>
      </c>
    </row>
    <row r="347" spans="1:8">
      <c r="A347" s="88">
        <v>107</v>
      </c>
      <c r="B347" s="297" t="s">
        <v>538</v>
      </c>
      <c r="C347" s="487"/>
      <c r="D347" s="94">
        <v>0</v>
      </c>
      <c r="E347" s="94">
        <v>0</v>
      </c>
      <c r="F347" s="94">
        <v>0</v>
      </c>
      <c r="G347" s="94">
        <v>191821.2</v>
      </c>
      <c r="H347" s="94">
        <v>0</v>
      </c>
    </row>
    <row r="348" spans="1:8">
      <c r="A348" s="88">
        <v>108</v>
      </c>
      <c r="B348" s="297" t="s">
        <v>539</v>
      </c>
      <c r="C348" s="487"/>
      <c r="D348" s="94">
        <v>0</v>
      </c>
      <c r="E348" s="94">
        <v>0</v>
      </c>
      <c r="F348" s="94">
        <v>0</v>
      </c>
      <c r="G348" s="94">
        <v>344056.2</v>
      </c>
      <c r="H348" s="94">
        <v>0</v>
      </c>
    </row>
    <row r="349" spans="1:8">
      <c r="A349" s="88">
        <v>109</v>
      </c>
      <c r="B349" s="297" t="s">
        <v>540</v>
      </c>
      <c r="C349" s="487"/>
      <c r="D349" s="94">
        <v>0</v>
      </c>
      <c r="E349" s="94">
        <v>0</v>
      </c>
      <c r="F349" s="94">
        <v>0</v>
      </c>
      <c r="G349" s="94">
        <v>138536.4</v>
      </c>
      <c r="H349" s="94">
        <v>0</v>
      </c>
    </row>
    <row r="350" spans="1:8">
      <c r="A350" s="88">
        <v>110</v>
      </c>
      <c r="B350" s="297" t="s">
        <v>541</v>
      </c>
      <c r="C350" s="487"/>
      <c r="D350" s="94">
        <v>0</v>
      </c>
      <c r="E350" s="94">
        <v>0</v>
      </c>
      <c r="F350" s="94">
        <v>0</v>
      </c>
      <c r="G350" s="94">
        <v>164464.79999999999</v>
      </c>
      <c r="H350" s="94">
        <v>0</v>
      </c>
    </row>
    <row r="351" spans="1:8">
      <c r="A351" s="88">
        <v>111</v>
      </c>
      <c r="B351" s="297" t="s">
        <v>542</v>
      </c>
      <c r="C351" s="487"/>
      <c r="D351" s="94">
        <v>0</v>
      </c>
      <c r="E351" s="94">
        <v>0</v>
      </c>
      <c r="F351" s="94">
        <v>0</v>
      </c>
      <c r="G351" s="94">
        <v>133489.26999999999</v>
      </c>
      <c r="H351" s="94">
        <v>0</v>
      </c>
    </row>
    <row r="352" spans="1:8">
      <c r="A352" s="88">
        <v>112</v>
      </c>
      <c r="B352" s="297" t="s">
        <v>543</v>
      </c>
      <c r="C352" s="487"/>
      <c r="D352" s="94">
        <v>0</v>
      </c>
      <c r="E352" s="94">
        <v>0</v>
      </c>
      <c r="F352" s="94">
        <v>0</v>
      </c>
      <c r="G352" s="94">
        <v>133489.26999999999</v>
      </c>
      <c r="H352" s="94">
        <v>0</v>
      </c>
    </row>
    <row r="353" spans="1:8">
      <c r="A353" s="88">
        <v>113</v>
      </c>
      <c r="B353" s="297" t="s">
        <v>544</v>
      </c>
      <c r="C353" s="487"/>
      <c r="D353" s="94">
        <v>0</v>
      </c>
      <c r="E353" s="94">
        <v>0</v>
      </c>
      <c r="F353" s="94">
        <v>0</v>
      </c>
      <c r="G353" s="94">
        <v>204926.31</v>
      </c>
      <c r="H353" s="94">
        <v>0</v>
      </c>
    </row>
    <row r="354" spans="1:8">
      <c r="A354" s="88">
        <v>114</v>
      </c>
      <c r="B354" s="297" t="s">
        <v>545</v>
      </c>
      <c r="C354" s="487"/>
      <c r="D354" s="94">
        <v>0</v>
      </c>
      <c r="E354" s="94">
        <v>0</v>
      </c>
      <c r="F354" s="94">
        <v>0</v>
      </c>
      <c r="G354" s="94">
        <v>336570.72</v>
      </c>
      <c r="H354" s="94">
        <v>0</v>
      </c>
    </row>
    <row r="355" spans="1:8">
      <c r="A355" s="88">
        <v>115</v>
      </c>
      <c r="B355" s="297" t="s">
        <v>546</v>
      </c>
      <c r="C355" s="487"/>
      <c r="D355" s="94">
        <v>0</v>
      </c>
      <c r="E355" s="94">
        <v>0</v>
      </c>
      <c r="F355" s="94">
        <v>0</v>
      </c>
      <c r="G355" s="94">
        <v>571280.6</v>
      </c>
      <c r="H355" s="94">
        <v>0</v>
      </c>
    </row>
    <row r="356" spans="1:8">
      <c r="A356" s="88">
        <v>116</v>
      </c>
      <c r="B356" s="297" t="s">
        <v>547</v>
      </c>
      <c r="C356" s="487"/>
      <c r="D356" s="94">
        <v>0</v>
      </c>
      <c r="E356" s="94">
        <v>0</v>
      </c>
      <c r="F356" s="94">
        <v>0</v>
      </c>
      <c r="G356" s="94">
        <v>688207.99</v>
      </c>
      <c r="H356" s="94">
        <v>0</v>
      </c>
    </row>
    <row r="357" spans="1:8">
      <c r="A357" s="88">
        <v>117</v>
      </c>
      <c r="B357" s="297" t="s">
        <v>721</v>
      </c>
      <c r="C357" s="487"/>
      <c r="D357" s="94">
        <v>0</v>
      </c>
      <c r="E357" s="94">
        <v>0</v>
      </c>
      <c r="F357" s="94">
        <v>0</v>
      </c>
      <c r="G357" s="94">
        <v>919095.25</v>
      </c>
      <c r="H357" s="94">
        <v>0</v>
      </c>
    </row>
    <row r="358" spans="1:8">
      <c r="A358" s="88">
        <v>118</v>
      </c>
      <c r="B358" s="297" t="s">
        <v>548</v>
      </c>
      <c r="C358" s="487"/>
      <c r="D358" s="94">
        <v>0</v>
      </c>
      <c r="E358" s="94">
        <v>0</v>
      </c>
      <c r="F358" s="94">
        <v>0</v>
      </c>
      <c r="G358" s="94">
        <v>102483</v>
      </c>
      <c r="H358" s="94">
        <v>0</v>
      </c>
    </row>
    <row r="359" spans="1:8">
      <c r="A359" s="88">
        <v>119</v>
      </c>
      <c r="B359" s="297" t="s">
        <v>549</v>
      </c>
      <c r="C359" s="487"/>
      <c r="D359" s="94">
        <v>0</v>
      </c>
      <c r="E359" s="94">
        <v>0</v>
      </c>
      <c r="F359" s="94">
        <v>0</v>
      </c>
      <c r="G359" s="94">
        <v>267445.3</v>
      </c>
      <c r="H359" s="94">
        <v>0</v>
      </c>
    </row>
    <row r="360" spans="1:8">
      <c r="A360" s="88">
        <v>120</v>
      </c>
      <c r="B360" s="297" t="s">
        <v>722</v>
      </c>
      <c r="C360" s="487"/>
      <c r="D360" s="94">
        <v>0</v>
      </c>
      <c r="E360" s="94">
        <v>0</v>
      </c>
      <c r="F360" s="94">
        <v>0</v>
      </c>
      <c r="G360" s="94">
        <v>0</v>
      </c>
      <c r="H360" s="94">
        <v>19000000</v>
      </c>
    </row>
    <row r="361" spans="1:8">
      <c r="A361" s="88">
        <v>121</v>
      </c>
      <c r="B361" s="297" t="s">
        <v>723</v>
      </c>
      <c r="C361" s="487"/>
      <c r="D361" s="94">
        <v>0</v>
      </c>
      <c r="E361" s="94">
        <v>0</v>
      </c>
      <c r="F361" s="94">
        <v>0</v>
      </c>
      <c r="G361" s="94">
        <v>0</v>
      </c>
      <c r="H361" s="94">
        <v>787185</v>
      </c>
    </row>
    <row r="362" spans="1:8">
      <c r="A362" s="88">
        <v>122</v>
      </c>
      <c r="B362" s="297" t="s">
        <v>724</v>
      </c>
      <c r="C362" s="487"/>
      <c r="D362" s="94">
        <v>0</v>
      </c>
      <c r="E362" s="94">
        <v>0</v>
      </c>
      <c r="F362" s="94">
        <v>0</v>
      </c>
      <c r="G362" s="94">
        <v>0</v>
      </c>
      <c r="H362" s="94">
        <v>2276089.2000000002</v>
      </c>
    </row>
    <row r="363" spans="1:8">
      <c r="A363" s="88">
        <v>123</v>
      </c>
      <c r="B363" s="297" t="s">
        <v>725</v>
      </c>
      <c r="C363" s="487"/>
      <c r="D363" s="94">
        <v>0</v>
      </c>
      <c r="E363" s="94">
        <v>0</v>
      </c>
      <c r="F363" s="94">
        <v>0</v>
      </c>
      <c r="G363" s="94">
        <v>0</v>
      </c>
      <c r="H363" s="94">
        <v>458816.4</v>
      </c>
    </row>
    <row r="364" spans="1:8">
      <c r="A364" s="88">
        <v>124</v>
      </c>
      <c r="B364" s="297" t="s">
        <v>726</v>
      </c>
      <c r="C364" s="487"/>
      <c r="D364" s="94">
        <v>0</v>
      </c>
      <c r="E364" s="94">
        <v>0</v>
      </c>
      <c r="F364" s="94">
        <v>0</v>
      </c>
      <c r="G364" s="94">
        <v>0</v>
      </c>
      <c r="H364" s="94">
        <v>485990.68</v>
      </c>
    </row>
    <row r="365" spans="1:8">
      <c r="A365" s="88">
        <v>125</v>
      </c>
      <c r="B365" s="297" t="s">
        <v>727</v>
      </c>
      <c r="C365" s="487"/>
      <c r="D365" s="94">
        <v>0</v>
      </c>
      <c r="E365" s="94">
        <v>0</v>
      </c>
      <c r="F365" s="94">
        <v>0</v>
      </c>
      <c r="G365" s="94">
        <v>0</v>
      </c>
      <c r="H365" s="94">
        <v>458816.6</v>
      </c>
    </row>
    <row r="366" spans="1:8">
      <c r="A366" s="88">
        <v>126</v>
      </c>
      <c r="B366" s="297" t="s">
        <v>728</v>
      </c>
      <c r="C366" s="487"/>
      <c r="D366" s="94">
        <v>0</v>
      </c>
      <c r="E366" s="94">
        <v>0</v>
      </c>
      <c r="F366" s="94">
        <v>0</v>
      </c>
      <c r="G366" s="94">
        <v>0</v>
      </c>
      <c r="H366" s="94">
        <v>1457972.04</v>
      </c>
    </row>
    <row r="367" spans="1:8">
      <c r="A367" s="88">
        <v>127</v>
      </c>
      <c r="B367" s="297" t="s">
        <v>729</v>
      </c>
      <c r="C367" s="487"/>
      <c r="D367" s="94">
        <v>0</v>
      </c>
      <c r="E367" s="94">
        <v>0</v>
      </c>
      <c r="F367" s="94">
        <v>0</v>
      </c>
      <c r="G367" s="94">
        <v>0</v>
      </c>
      <c r="H367" s="94">
        <v>1219631.82</v>
      </c>
    </row>
    <row r="368" spans="1:8">
      <c r="A368" s="88">
        <v>128</v>
      </c>
      <c r="B368" s="297" t="s">
        <v>730</v>
      </c>
      <c r="C368" s="487"/>
      <c r="D368" s="94">
        <v>0</v>
      </c>
      <c r="E368" s="94">
        <v>0</v>
      </c>
      <c r="F368" s="94">
        <v>0</v>
      </c>
      <c r="G368" s="94">
        <v>0</v>
      </c>
      <c r="H368" s="94">
        <v>137275.54</v>
      </c>
    </row>
    <row r="369" spans="1:8">
      <c r="A369" s="88">
        <v>129</v>
      </c>
      <c r="B369" s="297" t="s">
        <v>731</v>
      </c>
      <c r="C369" s="487"/>
      <c r="D369" s="94">
        <v>0</v>
      </c>
      <c r="E369" s="94">
        <v>0</v>
      </c>
      <c r="F369" s="94">
        <v>0</v>
      </c>
      <c r="G369" s="94">
        <v>0</v>
      </c>
      <c r="H369" s="94">
        <v>872458.59</v>
      </c>
    </row>
    <row r="370" spans="1:8">
      <c r="A370" s="88">
        <v>130</v>
      </c>
      <c r="B370" s="297" t="s">
        <v>732</v>
      </c>
      <c r="C370" s="487"/>
      <c r="D370" s="94">
        <v>0</v>
      </c>
      <c r="E370" s="94">
        <v>0</v>
      </c>
      <c r="F370" s="94">
        <v>0</v>
      </c>
      <c r="G370" s="94">
        <v>0</v>
      </c>
      <c r="H370" s="94">
        <v>117006</v>
      </c>
    </row>
    <row r="371" spans="1:8">
      <c r="A371" s="88">
        <v>131</v>
      </c>
      <c r="B371" s="297" t="s">
        <v>733</v>
      </c>
      <c r="C371" s="487"/>
      <c r="D371" s="94">
        <v>0</v>
      </c>
      <c r="E371" s="94">
        <v>0</v>
      </c>
      <c r="F371" s="94">
        <v>0</v>
      </c>
      <c r="G371" s="94">
        <v>0</v>
      </c>
      <c r="H371" s="94">
        <v>594408.97</v>
      </c>
    </row>
    <row r="372" spans="1:8">
      <c r="A372" s="88">
        <v>132</v>
      </c>
      <c r="B372" s="297" t="s">
        <v>734</v>
      </c>
      <c r="C372" s="487"/>
      <c r="D372" s="94">
        <v>0</v>
      </c>
      <c r="E372" s="94">
        <v>0</v>
      </c>
      <c r="F372" s="94">
        <v>0</v>
      </c>
      <c r="G372" s="94">
        <v>0</v>
      </c>
      <c r="H372" s="94">
        <v>699078.88</v>
      </c>
    </row>
    <row r="373" spans="1:8">
      <c r="A373" s="88">
        <v>133</v>
      </c>
      <c r="B373" s="297" t="s">
        <v>735</v>
      </c>
      <c r="C373" s="487"/>
      <c r="D373" s="94">
        <v>0</v>
      </c>
      <c r="E373" s="94">
        <v>0</v>
      </c>
      <c r="F373" s="94">
        <v>0</v>
      </c>
      <c r="G373" s="94">
        <v>0</v>
      </c>
      <c r="H373" s="94">
        <v>500871.09</v>
      </c>
    </row>
    <row r="374" spans="1:8">
      <c r="A374" s="88">
        <v>134</v>
      </c>
      <c r="B374" s="297" t="s">
        <v>736</v>
      </c>
      <c r="C374" s="487"/>
      <c r="D374" s="94">
        <v>0</v>
      </c>
      <c r="E374" s="94">
        <v>0</v>
      </c>
      <c r="F374" s="94">
        <v>0</v>
      </c>
      <c r="G374" s="94">
        <v>0</v>
      </c>
      <c r="H374" s="94">
        <v>798633.15</v>
      </c>
    </row>
    <row r="375" spans="1:8">
      <c r="A375" s="88">
        <v>135</v>
      </c>
      <c r="B375" s="297" t="s">
        <v>737</v>
      </c>
      <c r="C375" s="487"/>
      <c r="D375" s="94">
        <v>0</v>
      </c>
      <c r="E375" s="94">
        <v>0</v>
      </c>
      <c r="F375" s="94">
        <v>0</v>
      </c>
      <c r="G375" s="94">
        <v>0</v>
      </c>
      <c r="H375" s="94">
        <v>142668.53</v>
      </c>
    </row>
    <row r="376" spans="1:8">
      <c r="A376" s="88">
        <v>136</v>
      </c>
      <c r="B376" s="297" t="s">
        <v>738</v>
      </c>
      <c r="C376" s="487"/>
      <c r="D376" s="94">
        <v>0</v>
      </c>
      <c r="E376" s="94">
        <v>0</v>
      </c>
      <c r="F376" s="94">
        <v>0</v>
      </c>
      <c r="G376" s="94">
        <v>0</v>
      </c>
      <c r="H376" s="94">
        <v>112096.71</v>
      </c>
    </row>
    <row r="377" spans="1:8">
      <c r="A377" s="88">
        <v>137</v>
      </c>
      <c r="B377" s="297" t="s">
        <v>739</v>
      </c>
      <c r="C377" s="487"/>
      <c r="D377" s="94">
        <v>0</v>
      </c>
      <c r="E377" s="94">
        <v>0</v>
      </c>
      <c r="F377" s="94">
        <v>0</v>
      </c>
      <c r="G377" s="94">
        <v>0</v>
      </c>
      <c r="H377" s="94">
        <v>804300.88</v>
      </c>
    </row>
    <row r="378" spans="1:8">
      <c r="A378" s="88">
        <v>138</v>
      </c>
      <c r="B378" s="297" t="s">
        <v>740</v>
      </c>
      <c r="C378" s="487"/>
      <c r="D378" s="94">
        <v>0</v>
      </c>
      <c r="E378" s="94">
        <v>0</v>
      </c>
      <c r="F378" s="94">
        <v>0</v>
      </c>
      <c r="G378" s="94">
        <v>0</v>
      </c>
      <c r="H378" s="94">
        <v>269688</v>
      </c>
    </row>
    <row r="379" spans="1:8">
      <c r="A379" s="88">
        <v>139</v>
      </c>
      <c r="B379" s="297" t="s">
        <v>741</v>
      </c>
      <c r="C379" s="487"/>
      <c r="D379" s="94">
        <v>0</v>
      </c>
      <c r="E379" s="94">
        <v>0</v>
      </c>
      <c r="F379" s="94">
        <v>0</v>
      </c>
      <c r="G379" s="94">
        <v>0</v>
      </c>
      <c r="H379" s="94">
        <v>189720</v>
      </c>
    </row>
    <row r="380" spans="1:8">
      <c r="A380" s="88">
        <v>140</v>
      </c>
      <c r="B380" s="297" t="s">
        <v>742</v>
      </c>
      <c r="C380" s="487"/>
      <c r="D380" s="94">
        <v>0</v>
      </c>
      <c r="E380" s="94">
        <v>0</v>
      </c>
      <c r="F380" s="94">
        <v>0</v>
      </c>
      <c r="G380" s="94">
        <v>0</v>
      </c>
      <c r="H380" s="94">
        <v>193800</v>
      </c>
    </row>
    <row r="381" spans="1:8">
      <c r="A381" s="88">
        <v>141</v>
      </c>
      <c r="B381" s="297" t="s">
        <v>743</v>
      </c>
      <c r="C381" s="487"/>
      <c r="D381" s="94">
        <v>0</v>
      </c>
      <c r="E381" s="94">
        <v>0</v>
      </c>
      <c r="F381" s="94">
        <v>0</v>
      </c>
      <c r="G381" s="94">
        <v>0</v>
      </c>
      <c r="H381" s="94">
        <v>523156.51</v>
      </c>
    </row>
    <row r="382" spans="1:8">
      <c r="A382" s="88">
        <v>142</v>
      </c>
      <c r="B382" s="297" t="s">
        <v>744</v>
      </c>
      <c r="C382" s="487"/>
      <c r="D382" s="94">
        <v>0</v>
      </c>
      <c r="E382" s="94">
        <v>0</v>
      </c>
      <c r="F382" s="94">
        <v>0</v>
      </c>
      <c r="G382" s="94">
        <v>0</v>
      </c>
      <c r="H382" s="94">
        <v>295111.90000000002</v>
      </c>
    </row>
    <row r="383" spans="1:8">
      <c r="A383" s="88">
        <v>143</v>
      </c>
      <c r="B383" s="297" t="s">
        <v>745</v>
      </c>
      <c r="C383" s="487"/>
      <c r="D383" s="94">
        <v>0</v>
      </c>
      <c r="E383" s="94">
        <v>0</v>
      </c>
      <c r="F383" s="94">
        <v>0</v>
      </c>
      <c r="G383" s="94">
        <v>0</v>
      </c>
      <c r="H383" s="94">
        <v>298740.33</v>
      </c>
    </row>
    <row r="384" spans="1:8">
      <c r="A384" s="88">
        <v>144</v>
      </c>
      <c r="B384" s="297" t="s">
        <v>746</v>
      </c>
      <c r="C384" s="487"/>
      <c r="D384" s="94">
        <v>0</v>
      </c>
      <c r="E384" s="94">
        <v>0</v>
      </c>
      <c r="F384" s="94">
        <v>0</v>
      </c>
      <c r="G384" s="94">
        <v>0</v>
      </c>
      <c r="H384" s="94">
        <v>310835.08</v>
      </c>
    </row>
    <row r="385" spans="1:8">
      <c r="A385" s="88">
        <v>145</v>
      </c>
      <c r="B385" s="297" t="s">
        <v>747</v>
      </c>
      <c r="C385" s="487"/>
      <c r="D385" s="94">
        <v>0</v>
      </c>
      <c r="E385" s="94">
        <v>0</v>
      </c>
      <c r="F385" s="94">
        <v>0</v>
      </c>
      <c r="G385" s="94">
        <v>0</v>
      </c>
      <c r="H385" s="94">
        <v>1079916.3600000001</v>
      </c>
    </row>
    <row r="386" spans="1:8">
      <c r="A386" s="88">
        <v>146</v>
      </c>
      <c r="B386" s="297" t="s">
        <v>748</v>
      </c>
      <c r="C386" s="487"/>
      <c r="D386" s="94">
        <v>0</v>
      </c>
      <c r="E386" s="94">
        <v>0</v>
      </c>
      <c r="F386" s="94">
        <v>0</v>
      </c>
      <c r="G386" s="94">
        <v>0</v>
      </c>
      <c r="H386" s="94">
        <v>601814.78</v>
      </c>
    </row>
    <row r="387" spans="1:8">
      <c r="A387" s="88">
        <v>147</v>
      </c>
      <c r="B387" s="297" t="s">
        <v>749</v>
      </c>
      <c r="C387" s="487"/>
      <c r="D387" s="94">
        <v>0</v>
      </c>
      <c r="E387" s="94">
        <v>0</v>
      </c>
      <c r="F387" s="94">
        <v>0</v>
      </c>
      <c r="G387" s="94">
        <v>0</v>
      </c>
      <c r="H387" s="94">
        <v>319894.39</v>
      </c>
    </row>
    <row r="388" spans="1:8">
      <c r="A388" s="88">
        <v>148</v>
      </c>
      <c r="B388" s="297" t="s">
        <v>750</v>
      </c>
      <c r="C388" s="487"/>
      <c r="D388" s="94">
        <v>0</v>
      </c>
      <c r="E388" s="94">
        <v>0</v>
      </c>
      <c r="F388" s="94">
        <v>0</v>
      </c>
      <c r="G388" s="94">
        <v>0</v>
      </c>
      <c r="H388" s="94">
        <v>132295.07</v>
      </c>
    </row>
    <row r="389" spans="1:8">
      <c r="A389" s="88">
        <v>149</v>
      </c>
      <c r="B389" s="297" t="s">
        <v>751</v>
      </c>
      <c r="C389" s="487"/>
      <c r="D389" s="94">
        <v>0</v>
      </c>
      <c r="E389" s="94">
        <v>0</v>
      </c>
      <c r="F389" s="94">
        <v>0</v>
      </c>
      <c r="G389" s="94">
        <v>0</v>
      </c>
      <c r="H389" s="94">
        <v>259931.51999999999</v>
      </c>
    </row>
    <row r="390" spans="1:8">
      <c r="A390" s="88">
        <v>150</v>
      </c>
      <c r="B390" s="297" t="s">
        <v>752</v>
      </c>
      <c r="C390" s="487"/>
      <c r="D390" s="94">
        <v>0</v>
      </c>
      <c r="E390" s="94">
        <v>0</v>
      </c>
      <c r="F390" s="94">
        <v>0</v>
      </c>
      <c r="G390" s="94">
        <v>0</v>
      </c>
      <c r="H390" s="94">
        <v>117470.03</v>
      </c>
    </row>
    <row r="391" spans="1:8">
      <c r="A391" s="88">
        <v>151</v>
      </c>
      <c r="B391" s="297" t="s">
        <v>753</v>
      </c>
      <c r="C391" s="487"/>
      <c r="D391" s="94">
        <v>0</v>
      </c>
      <c r="E391" s="94">
        <v>0</v>
      </c>
      <c r="F391" s="94">
        <v>0</v>
      </c>
      <c r="G391" s="94">
        <v>0</v>
      </c>
      <c r="H391" s="94">
        <v>276516.53999999998</v>
      </c>
    </row>
    <row r="392" spans="1:8">
      <c r="A392" s="88">
        <v>152</v>
      </c>
      <c r="B392" s="297" t="s">
        <v>754</v>
      </c>
      <c r="C392" s="487"/>
      <c r="D392" s="94">
        <v>0</v>
      </c>
      <c r="E392" s="94">
        <v>0</v>
      </c>
      <c r="F392" s="94">
        <v>0</v>
      </c>
      <c r="G392" s="94">
        <v>0</v>
      </c>
      <c r="H392" s="94">
        <v>355226.47</v>
      </c>
    </row>
    <row r="393" spans="1:8">
      <c r="A393" s="88">
        <v>153</v>
      </c>
      <c r="B393" s="297" t="s">
        <v>755</v>
      </c>
      <c r="C393" s="487"/>
      <c r="D393" s="94">
        <v>0</v>
      </c>
      <c r="E393" s="94">
        <v>0</v>
      </c>
      <c r="F393" s="94">
        <v>0</v>
      </c>
      <c r="G393" s="94">
        <v>0</v>
      </c>
      <c r="H393" s="94">
        <v>147868.54999999999</v>
      </c>
    </row>
    <row r="394" spans="1:8">
      <c r="A394" s="88">
        <v>154</v>
      </c>
      <c r="B394" s="297" t="s">
        <v>756</v>
      </c>
      <c r="C394" s="487"/>
      <c r="D394" s="94">
        <v>0</v>
      </c>
      <c r="E394" s="94">
        <v>0</v>
      </c>
      <c r="F394" s="94">
        <v>0</v>
      </c>
      <c r="G394" s="94">
        <v>0</v>
      </c>
      <c r="H394" s="94">
        <v>736394.79</v>
      </c>
    </row>
    <row r="395" spans="1:8">
      <c r="A395" s="88">
        <v>155</v>
      </c>
      <c r="B395" s="297" t="s">
        <v>757</v>
      </c>
      <c r="C395" s="487"/>
      <c r="D395" s="94">
        <v>0</v>
      </c>
      <c r="E395" s="94">
        <v>0</v>
      </c>
      <c r="F395" s="94">
        <v>0</v>
      </c>
      <c r="G395" s="94">
        <v>0</v>
      </c>
      <c r="H395" s="94">
        <v>2140354.2200000002</v>
      </c>
    </row>
    <row r="396" spans="1:8">
      <c r="A396" s="88">
        <v>156</v>
      </c>
      <c r="B396" s="297" t="s">
        <v>758</v>
      </c>
      <c r="C396" s="487"/>
      <c r="D396" s="94">
        <v>0</v>
      </c>
      <c r="E396" s="94">
        <v>0</v>
      </c>
      <c r="F396" s="94">
        <v>0</v>
      </c>
      <c r="G396" s="94">
        <v>0</v>
      </c>
      <c r="H396" s="94">
        <v>1322534.3700000001</v>
      </c>
    </row>
    <row r="397" spans="1:8">
      <c r="A397" s="88">
        <v>157</v>
      </c>
      <c r="B397" s="297" t="s">
        <v>759</v>
      </c>
      <c r="C397" s="487"/>
      <c r="D397" s="94">
        <v>0</v>
      </c>
      <c r="E397" s="94">
        <v>0</v>
      </c>
      <c r="F397" s="94">
        <v>0</v>
      </c>
      <c r="G397" s="94">
        <v>0</v>
      </c>
      <c r="H397" s="94">
        <v>2492170.3199999998</v>
      </c>
    </row>
    <row r="398" spans="1:8">
      <c r="A398" s="88">
        <v>158</v>
      </c>
      <c r="B398" s="297" t="s">
        <v>760</v>
      </c>
      <c r="C398" s="487"/>
      <c r="D398" s="94">
        <v>0</v>
      </c>
      <c r="E398" s="94">
        <v>0</v>
      </c>
      <c r="F398" s="94">
        <v>0</v>
      </c>
      <c r="G398" s="94">
        <v>0</v>
      </c>
      <c r="H398" s="94">
        <v>376159.5</v>
      </c>
    </row>
    <row r="399" spans="1:8">
      <c r="A399" s="88">
        <v>159</v>
      </c>
      <c r="B399" s="297" t="s">
        <v>761</v>
      </c>
      <c r="C399" s="487"/>
      <c r="D399" s="94">
        <v>0</v>
      </c>
      <c r="E399" s="94">
        <v>0</v>
      </c>
      <c r="F399" s="94">
        <v>0</v>
      </c>
      <c r="G399" s="94">
        <v>0</v>
      </c>
      <c r="H399" s="94">
        <v>161668.47</v>
      </c>
    </row>
    <row r="400" spans="1:8">
      <c r="A400" s="88">
        <v>160</v>
      </c>
      <c r="B400" s="297" t="s">
        <v>762</v>
      </c>
      <c r="C400" s="487"/>
      <c r="D400" s="94">
        <v>0</v>
      </c>
      <c r="E400" s="94">
        <v>0</v>
      </c>
      <c r="F400" s="94">
        <v>0</v>
      </c>
      <c r="G400" s="94">
        <v>0</v>
      </c>
      <c r="H400" s="94">
        <v>509324.08</v>
      </c>
    </row>
    <row r="401" spans="1:8">
      <c r="A401" s="88">
        <v>161</v>
      </c>
      <c r="B401" s="297" t="s">
        <v>763</v>
      </c>
      <c r="C401" s="487"/>
      <c r="D401" s="94">
        <v>0</v>
      </c>
      <c r="E401" s="94">
        <v>0</v>
      </c>
      <c r="F401" s="94">
        <v>0</v>
      </c>
      <c r="G401" s="94">
        <v>0</v>
      </c>
      <c r="H401" s="94">
        <v>5978456.6399999997</v>
      </c>
    </row>
    <row r="402" spans="1:8">
      <c r="A402" s="88">
        <v>162</v>
      </c>
      <c r="B402" s="297" t="s">
        <v>764</v>
      </c>
      <c r="C402" s="487"/>
      <c r="D402" s="94">
        <v>0</v>
      </c>
      <c r="E402" s="94">
        <v>0</v>
      </c>
      <c r="F402" s="94">
        <v>0</v>
      </c>
      <c r="G402" s="94">
        <v>0</v>
      </c>
      <c r="H402" s="94">
        <v>473813</v>
      </c>
    </row>
    <row r="403" spans="1:8">
      <c r="A403" s="88">
        <v>163</v>
      </c>
      <c r="B403" s="297" t="s">
        <v>765</v>
      </c>
      <c r="C403" s="487"/>
      <c r="D403" s="94">
        <v>0</v>
      </c>
      <c r="E403" s="94">
        <v>0</v>
      </c>
      <c r="F403" s="94">
        <v>0</v>
      </c>
      <c r="G403" s="94">
        <v>0</v>
      </c>
      <c r="H403" s="94">
        <v>448455.88</v>
      </c>
    </row>
    <row r="404" spans="1:8">
      <c r="A404" s="88">
        <v>164</v>
      </c>
      <c r="B404" s="297" t="s">
        <v>766</v>
      </c>
      <c r="C404" s="487"/>
      <c r="D404" s="94">
        <v>0</v>
      </c>
      <c r="E404" s="94">
        <v>0</v>
      </c>
      <c r="F404" s="94">
        <v>0</v>
      </c>
      <c r="G404" s="94">
        <v>0</v>
      </c>
      <c r="H404" s="94">
        <v>224227.94</v>
      </c>
    </row>
    <row r="405" spans="1:8">
      <c r="A405" s="88">
        <v>165</v>
      </c>
      <c r="B405" s="297" t="s">
        <v>767</v>
      </c>
      <c r="C405" s="487"/>
      <c r="D405" s="94">
        <v>0</v>
      </c>
      <c r="E405" s="94">
        <v>0</v>
      </c>
      <c r="F405" s="94">
        <v>0</v>
      </c>
      <c r="G405" s="94">
        <v>0</v>
      </c>
      <c r="H405" s="94">
        <v>263784.46000000002</v>
      </c>
    </row>
    <row r="406" spans="1:8">
      <c r="A406" s="88">
        <v>166</v>
      </c>
      <c r="B406" s="297" t="s">
        <v>768</v>
      </c>
      <c r="C406" s="487"/>
      <c r="D406" s="94">
        <v>0</v>
      </c>
      <c r="E406" s="94">
        <v>0</v>
      </c>
      <c r="F406" s="94">
        <v>0</v>
      </c>
      <c r="G406" s="94">
        <v>0</v>
      </c>
      <c r="H406" s="94">
        <v>201492.42</v>
      </c>
    </row>
    <row r="407" spans="1:8">
      <c r="A407" s="88">
        <v>167</v>
      </c>
      <c r="B407" s="297" t="s">
        <v>769</v>
      </c>
      <c r="C407" s="487"/>
      <c r="D407" s="94">
        <v>0</v>
      </c>
      <c r="E407" s="94">
        <v>0</v>
      </c>
      <c r="F407" s="94">
        <v>0</v>
      </c>
      <c r="G407" s="94">
        <v>0</v>
      </c>
      <c r="H407" s="94">
        <v>182406.96</v>
      </c>
    </row>
    <row r="408" spans="1:8">
      <c r="A408" s="88">
        <v>168</v>
      </c>
      <c r="B408" s="297" t="s">
        <v>770</v>
      </c>
      <c r="C408" s="487"/>
      <c r="D408" s="94">
        <v>0</v>
      </c>
      <c r="E408" s="94">
        <v>0</v>
      </c>
      <c r="F408" s="94">
        <v>0</v>
      </c>
      <c r="G408" s="94">
        <v>0</v>
      </c>
      <c r="H408" s="94">
        <v>463865.76</v>
      </c>
    </row>
    <row r="409" spans="1:8">
      <c r="A409" s="88">
        <v>169</v>
      </c>
      <c r="B409" s="297" t="s">
        <v>552</v>
      </c>
      <c r="C409" s="487"/>
      <c r="D409" s="94">
        <v>0</v>
      </c>
      <c r="E409" s="94">
        <v>0</v>
      </c>
      <c r="F409" s="94">
        <v>0</v>
      </c>
      <c r="G409" s="94">
        <v>0</v>
      </c>
      <c r="H409" s="94">
        <v>2056591.28</v>
      </c>
    </row>
    <row r="410" spans="1:8">
      <c r="A410" s="88">
        <v>170</v>
      </c>
      <c r="B410" s="297" t="s">
        <v>553</v>
      </c>
      <c r="C410" s="487"/>
      <c r="D410" s="94">
        <v>0</v>
      </c>
      <c r="E410" s="94">
        <v>0</v>
      </c>
      <c r="F410" s="94">
        <v>0</v>
      </c>
      <c r="G410" s="94">
        <v>0</v>
      </c>
      <c r="H410" s="94">
        <v>1144163.3600000001</v>
      </c>
    </row>
    <row r="411" spans="1:8">
      <c r="A411" s="88">
        <v>171</v>
      </c>
      <c r="B411" s="297" t="s">
        <v>554</v>
      </c>
      <c r="C411" s="487"/>
      <c r="D411" s="94">
        <v>0</v>
      </c>
      <c r="E411" s="94">
        <v>0</v>
      </c>
      <c r="F411" s="94">
        <v>0</v>
      </c>
      <c r="G411" s="94">
        <v>0</v>
      </c>
      <c r="H411" s="94">
        <v>1048010.1</v>
      </c>
    </row>
    <row r="412" spans="1:8">
      <c r="A412" s="88">
        <v>172</v>
      </c>
      <c r="B412" s="297" t="s">
        <v>555</v>
      </c>
      <c r="C412" s="487"/>
      <c r="D412" s="94">
        <v>0</v>
      </c>
      <c r="E412" s="94">
        <v>0</v>
      </c>
      <c r="F412" s="94">
        <v>0</v>
      </c>
      <c r="G412" s="94">
        <v>0</v>
      </c>
      <c r="H412" s="94">
        <v>1048010.1</v>
      </c>
    </row>
    <row r="413" spans="1:8">
      <c r="A413" s="88">
        <v>173</v>
      </c>
      <c r="B413" s="297" t="s">
        <v>556</v>
      </c>
      <c r="C413" s="487"/>
      <c r="D413" s="94">
        <v>0</v>
      </c>
      <c r="E413" s="94">
        <v>0</v>
      </c>
      <c r="F413" s="94">
        <v>0</v>
      </c>
      <c r="G413" s="94">
        <v>0</v>
      </c>
      <c r="H413" s="94">
        <v>652190.19999999995</v>
      </c>
    </row>
    <row r="414" spans="1:8">
      <c r="A414" s="88">
        <v>174</v>
      </c>
      <c r="B414" s="297" t="s">
        <v>557</v>
      </c>
      <c r="C414" s="487"/>
      <c r="D414" s="94">
        <v>0</v>
      </c>
      <c r="E414" s="94">
        <v>0</v>
      </c>
      <c r="F414" s="94">
        <v>0</v>
      </c>
      <c r="G414" s="94">
        <v>0</v>
      </c>
      <c r="H414" s="94">
        <v>1255557.1200000001</v>
      </c>
    </row>
    <row r="415" spans="1:8">
      <c r="A415" s="88">
        <v>175</v>
      </c>
      <c r="B415" s="297" t="s">
        <v>558</v>
      </c>
      <c r="C415" s="487"/>
      <c r="D415" s="94">
        <v>0</v>
      </c>
      <c r="E415" s="94">
        <v>0</v>
      </c>
      <c r="F415" s="94">
        <v>0</v>
      </c>
      <c r="G415" s="94">
        <v>0</v>
      </c>
      <c r="H415" s="94">
        <v>108712.89</v>
      </c>
    </row>
    <row r="416" spans="1:8">
      <c r="A416" s="88">
        <v>176</v>
      </c>
      <c r="B416" s="297" t="s">
        <v>559</v>
      </c>
      <c r="C416" s="487"/>
      <c r="D416" s="94">
        <v>0</v>
      </c>
      <c r="E416" s="94">
        <v>0</v>
      </c>
      <c r="F416" s="94">
        <v>0</v>
      </c>
      <c r="G416" s="94">
        <v>0</v>
      </c>
      <c r="H416" s="94">
        <v>120563.94</v>
      </c>
    </row>
    <row r="417" spans="1:8">
      <c r="A417" s="88">
        <v>177</v>
      </c>
      <c r="B417" s="297" t="s">
        <v>560</v>
      </c>
      <c r="C417" s="487"/>
      <c r="D417" s="94">
        <v>0</v>
      </c>
      <c r="E417" s="94">
        <v>0</v>
      </c>
      <c r="F417" s="94">
        <v>0</v>
      </c>
      <c r="G417" s="94">
        <v>0</v>
      </c>
      <c r="H417" s="94">
        <v>108896.94</v>
      </c>
    </row>
    <row r="418" spans="1:8">
      <c r="A418" s="88">
        <v>178</v>
      </c>
      <c r="B418" s="297" t="s">
        <v>561</v>
      </c>
      <c r="C418" s="487"/>
      <c r="D418" s="94">
        <v>0</v>
      </c>
      <c r="E418" s="94">
        <v>0</v>
      </c>
      <c r="F418" s="94">
        <v>0</v>
      </c>
      <c r="G418" s="94">
        <v>0</v>
      </c>
      <c r="H418" s="94">
        <v>152210.13</v>
      </c>
    </row>
    <row r="419" spans="1:8">
      <c r="A419" s="88">
        <v>179</v>
      </c>
      <c r="B419" s="297" t="s">
        <v>562</v>
      </c>
      <c r="C419" s="487"/>
      <c r="D419" s="94">
        <v>0</v>
      </c>
      <c r="E419" s="94">
        <v>0</v>
      </c>
      <c r="F419" s="94">
        <v>0</v>
      </c>
      <c r="G419" s="94">
        <v>0</v>
      </c>
      <c r="H419" s="94">
        <v>162707.38</v>
      </c>
    </row>
    <row r="420" spans="1:8">
      <c r="A420" s="88">
        <v>180</v>
      </c>
      <c r="B420" s="297" t="s">
        <v>563</v>
      </c>
      <c r="C420" s="487"/>
      <c r="D420" s="94">
        <v>0</v>
      </c>
      <c r="E420" s="94">
        <v>0</v>
      </c>
      <c r="F420" s="94">
        <v>0</v>
      </c>
      <c r="G420" s="94">
        <v>0</v>
      </c>
      <c r="H420" s="94">
        <v>843684</v>
      </c>
    </row>
    <row r="421" spans="1:8">
      <c r="A421" s="88">
        <v>181</v>
      </c>
      <c r="B421" s="297" t="s">
        <v>564</v>
      </c>
      <c r="C421" s="487"/>
      <c r="D421" s="94">
        <v>0</v>
      </c>
      <c r="E421" s="94">
        <v>0</v>
      </c>
      <c r="F421" s="94">
        <v>0</v>
      </c>
      <c r="G421" s="94">
        <v>0</v>
      </c>
      <c r="H421" s="94">
        <v>151793.4</v>
      </c>
    </row>
    <row r="422" spans="1:8">
      <c r="A422" s="88">
        <v>182</v>
      </c>
      <c r="B422" s="297" t="s">
        <v>565</v>
      </c>
      <c r="C422" s="487"/>
      <c r="D422" s="94">
        <v>0</v>
      </c>
      <c r="E422" s="94">
        <v>0</v>
      </c>
      <c r="F422" s="94">
        <v>0</v>
      </c>
      <c r="G422" s="94">
        <v>253215</v>
      </c>
      <c r="H422" s="94">
        <v>235620</v>
      </c>
    </row>
    <row r="423" spans="1:8">
      <c r="A423" s="88">
        <v>183</v>
      </c>
      <c r="B423" s="297" t="s">
        <v>566</v>
      </c>
      <c r="C423" s="487"/>
      <c r="D423" s="94">
        <v>0</v>
      </c>
      <c r="E423" s="94">
        <v>0</v>
      </c>
      <c r="F423" s="94">
        <v>0</v>
      </c>
      <c r="G423" s="94">
        <v>0</v>
      </c>
      <c r="H423" s="94">
        <v>12641317.5</v>
      </c>
    </row>
    <row r="424" spans="1:8">
      <c r="A424" s="88">
        <v>184</v>
      </c>
      <c r="B424" s="297" t="s">
        <v>567</v>
      </c>
      <c r="C424" s="487"/>
      <c r="D424" s="94">
        <v>0</v>
      </c>
      <c r="E424" s="94">
        <v>0</v>
      </c>
      <c r="F424" s="94">
        <v>0</v>
      </c>
      <c r="G424" s="94">
        <v>0</v>
      </c>
      <c r="H424" s="94">
        <v>176495.26</v>
      </c>
    </row>
    <row r="425" spans="1:8">
      <c r="A425" s="88">
        <v>185</v>
      </c>
      <c r="B425" s="297" t="s">
        <v>568</v>
      </c>
      <c r="C425" s="487"/>
      <c r="D425" s="94">
        <v>0</v>
      </c>
      <c r="E425" s="94">
        <v>0</v>
      </c>
      <c r="F425" s="94">
        <v>0</v>
      </c>
      <c r="G425" s="94">
        <v>0</v>
      </c>
      <c r="H425" s="94">
        <v>222787</v>
      </c>
    </row>
    <row r="426" spans="1:8">
      <c r="A426" s="88">
        <v>186</v>
      </c>
      <c r="B426" s="297" t="s">
        <v>569</v>
      </c>
      <c r="C426" s="487"/>
      <c r="D426" s="94">
        <v>0</v>
      </c>
      <c r="E426" s="94">
        <v>0</v>
      </c>
      <c r="F426" s="94">
        <v>0</v>
      </c>
      <c r="G426" s="94">
        <v>0</v>
      </c>
      <c r="H426" s="94">
        <v>553248.31999999995</v>
      </c>
    </row>
    <row r="427" spans="1:8">
      <c r="A427" s="88">
        <v>187</v>
      </c>
      <c r="B427" s="297" t="s">
        <v>570</v>
      </c>
      <c r="C427" s="487"/>
      <c r="D427" s="94">
        <v>0</v>
      </c>
      <c r="E427" s="94">
        <v>0</v>
      </c>
      <c r="F427" s="94">
        <v>0</v>
      </c>
      <c r="G427" s="94">
        <v>0</v>
      </c>
      <c r="H427" s="94">
        <v>2004264.56</v>
      </c>
    </row>
    <row r="428" spans="1:8">
      <c r="A428" s="88">
        <v>188</v>
      </c>
      <c r="B428" s="297" t="s">
        <v>571</v>
      </c>
      <c r="C428" s="487"/>
      <c r="D428" s="94">
        <v>0</v>
      </c>
      <c r="E428" s="94">
        <v>0</v>
      </c>
      <c r="F428" s="94">
        <v>0</v>
      </c>
      <c r="G428" s="94">
        <v>0</v>
      </c>
      <c r="H428" s="94">
        <v>260000</v>
      </c>
    </row>
    <row r="429" spans="1:8">
      <c r="A429" s="88">
        <v>189</v>
      </c>
      <c r="B429" s="297" t="s">
        <v>572</v>
      </c>
      <c r="C429" s="487"/>
      <c r="D429" s="94">
        <v>0</v>
      </c>
      <c r="E429" s="94">
        <v>0</v>
      </c>
      <c r="F429" s="94">
        <v>0</v>
      </c>
      <c r="G429" s="94">
        <v>0</v>
      </c>
      <c r="H429" s="94">
        <v>1572671.2</v>
      </c>
    </row>
    <row r="430" spans="1:8">
      <c r="A430" s="88">
        <v>190</v>
      </c>
      <c r="B430" s="297" t="s">
        <v>573</v>
      </c>
      <c r="C430" s="487"/>
      <c r="D430" s="94">
        <v>0</v>
      </c>
      <c r="E430" s="94">
        <v>0</v>
      </c>
      <c r="F430" s="94">
        <v>0</v>
      </c>
      <c r="G430" s="94">
        <v>0</v>
      </c>
      <c r="H430" s="94">
        <v>239631.3</v>
      </c>
    </row>
    <row r="431" spans="1:8">
      <c r="A431" s="88">
        <v>191</v>
      </c>
      <c r="B431" s="297" t="s">
        <v>574</v>
      </c>
      <c r="C431" s="487"/>
      <c r="D431" s="94">
        <v>0</v>
      </c>
      <c r="E431" s="94">
        <v>0</v>
      </c>
      <c r="F431" s="94">
        <v>0</v>
      </c>
      <c r="G431" s="94">
        <v>375232</v>
      </c>
      <c r="H431" s="94">
        <v>0</v>
      </c>
    </row>
    <row r="432" spans="1:8">
      <c r="A432" s="88">
        <v>192</v>
      </c>
      <c r="B432" s="297" t="s">
        <v>575</v>
      </c>
      <c r="C432" s="487"/>
      <c r="D432" s="94">
        <v>0</v>
      </c>
      <c r="E432" s="94">
        <v>0</v>
      </c>
      <c r="F432" s="94">
        <v>0</v>
      </c>
      <c r="G432" s="94">
        <v>396524.04</v>
      </c>
      <c r="H432" s="94">
        <v>0</v>
      </c>
    </row>
    <row r="433" spans="1:8">
      <c r="A433" s="88">
        <v>193</v>
      </c>
      <c r="B433" s="297" t="s">
        <v>576</v>
      </c>
      <c r="C433" s="487"/>
      <c r="D433" s="94">
        <v>0</v>
      </c>
      <c r="E433" s="94">
        <v>0</v>
      </c>
      <c r="F433" s="94">
        <v>0</v>
      </c>
      <c r="G433" s="94">
        <v>141795.54</v>
      </c>
      <c r="H433" s="94">
        <v>0</v>
      </c>
    </row>
    <row r="434" spans="1:8">
      <c r="A434" s="88">
        <v>194</v>
      </c>
      <c r="B434" s="297" t="s">
        <v>577</v>
      </c>
      <c r="C434" s="487"/>
      <c r="D434" s="94">
        <v>0</v>
      </c>
      <c r="E434" s="94">
        <v>0</v>
      </c>
      <c r="F434" s="94">
        <v>0</v>
      </c>
      <c r="G434" s="94">
        <v>192035.22</v>
      </c>
      <c r="H434" s="94">
        <v>0</v>
      </c>
    </row>
    <row r="435" spans="1:8">
      <c r="A435" s="88">
        <v>195</v>
      </c>
      <c r="B435" s="297" t="s">
        <v>578</v>
      </c>
      <c r="C435" s="487"/>
      <c r="D435" s="94">
        <v>0</v>
      </c>
      <c r="E435" s="94">
        <v>0</v>
      </c>
      <c r="F435" s="94">
        <v>0</v>
      </c>
      <c r="G435" s="94">
        <v>118125</v>
      </c>
      <c r="H435" s="94">
        <v>0</v>
      </c>
    </row>
    <row r="436" spans="1:8">
      <c r="A436" s="88">
        <v>196</v>
      </c>
      <c r="B436" s="297" t="s">
        <v>579</v>
      </c>
      <c r="C436" s="487"/>
      <c r="D436" s="94">
        <v>0</v>
      </c>
      <c r="E436" s="94">
        <v>0</v>
      </c>
      <c r="F436" s="94">
        <v>0</v>
      </c>
      <c r="G436" s="94">
        <v>121673.78</v>
      </c>
      <c r="H436" s="94">
        <v>0</v>
      </c>
    </row>
    <row r="437" spans="1:8">
      <c r="A437" s="88">
        <v>197</v>
      </c>
      <c r="B437" s="297" t="s">
        <v>580</v>
      </c>
      <c r="C437" s="487"/>
      <c r="D437" s="94">
        <v>0</v>
      </c>
      <c r="E437" s="94">
        <v>0</v>
      </c>
      <c r="F437" s="94">
        <v>0</v>
      </c>
      <c r="G437" s="94">
        <v>515868.48</v>
      </c>
      <c r="H437" s="94">
        <v>0</v>
      </c>
    </row>
    <row r="438" spans="1:8">
      <c r="A438" s="88">
        <v>198</v>
      </c>
      <c r="B438" s="297" t="s">
        <v>581</v>
      </c>
      <c r="C438" s="487"/>
      <c r="D438" s="94">
        <v>0</v>
      </c>
      <c r="E438" s="94">
        <v>0</v>
      </c>
      <c r="F438" s="94">
        <v>0</v>
      </c>
      <c r="G438" s="94">
        <v>128411.53</v>
      </c>
      <c r="H438" s="94">
        <v>0</v>
      </c>
    </row>
    <row r="439" spans="1:8">
      <c r="A439" s="88">
        <v>199</v>
      </c>
      <c r="B439" s="297" t="s">
        <v>582</v>
      </c>
      <c r="C439" s="487"/>
      <c r="D439" s="94">
        <v>0</v>
      </c>
      <c r="E439" s="94">
        <v>0</v>
      </c>
      <c r="F439" s="94">
        <v>0</v>
      </c>
      <c r="G439" s="94">
        <v>429469.49</v>
      </c>
      <c r="H439" s="94">
        <v>0</v>
      </c>
    </row>
    <row r="440" spans="1:8">
      <c r="A440" s="88">
        <v>200</v>
      </c>
      <c r="B440" s="297" t="s">
        <v>583</v>
      </c>
      <c r="C440" s="487"/>
      <c r="D440" s="94">
        <v>0</v>
      </c>
      <c r="E440" s="94">
        <v>0</v>
      </c>
      <c r="F440" s="94">
        <v>0</v>
      </c>
      <c r="G440" s="94">
        <v>160051.5</v>
      </c>
      <c r="H440" s="94">
        <v>0</v>
      </c>
    </row>
    <row r="441" spans="1:8">
      <c r="A441" s="88">
        <v>201</v>
      </c>
      <c r="B441" s="297" t="s">
        <v>584</v>
      </c>
      <c r="C441" s="487"/>
      <c r="D441" s="94">
        <v>0</v>
      </c>
      <c r="E441" s="94">
        <v>0</v>
      </c>
      <c r="F441" s="94">
        <v>0</v>
      </c>
      <c r="G441" s="94">
        <v>995214.01</v>
      </c>
      <c r="H441" s="94">
        <v>0</v>
      </c>
    </row>
    <row r="442" spans="1:8">
      <c r="A442" s="88">
        <v>202</v>
      </c>
      <c r="B442" s="297" t="s">
        <v>585</v>
      </c>
      <c r="C442" s="487"/>
      <c r="D442" s="94">
        <v>0</v>
      </c>
      <c r="E442" s="94">
        <v>0</v>
      </c>
      <c r="F442" s="94">
        <v>0</v>
      </c>
      <c r="G442" s="94">
        <v>204750.15</v>
      </c>
      <c r="H442" s="94">
        <v>0</v>
      </c>
    </row>
    <row r="443" spans="1:8">
      <c r="A443" s="88">
        <v>203</v>
      </c>
      <c r="B443" s="297" t="s">
        <v>586</v>
      </c>
      <c r="C443" s="487"/>
      <c r="D443" s="94">
        <v>0</v>
      </c>
      <c r="E443" s="94">
        <v>0</v>
      </c>
      <c r="F443" s="94">
        <v>0</v>
      </c>
      <c r="G443" s="94">
        <v>259781</v>
      </c>
      <c r="H443" s="94">
        <v>0</v>
      </c>
    </row>
    <row r="444" spans="1:8">
      <c r="A444" s="88">
        <v>204</v>
      </c>
      <c r="B444" s="297" t="s">
        <v>587</v>
      </c>
      <c r="C444" s="487"/>
      <c r="D444" s="94">
        <v>0</v>
      </c>
      <c r="E444" s="94">
        <v>0</v>
      </c>
      <c r="F444" s="94">
        <v>0</v>
      </c>
      <c r="G444" s="94">
        <v>543107.81000000006</v>
      </c>
      <c r="H444" s="94">
        <v>0</v>
      </c>
    </row>
    <row r="445" spans="1:8">
      <c r="A445" s="88">
        <v>205</v>
      </c>
      <c r="B445" s="297" t="s">
        <v>588</v>
      </c>
      <c r="C445" s="487"/>
      <c r="D445" s="94">
        <v>0</v>
      </c>
      <c r="E445" s="94">
        <v>0</v>
      </c>
      <c r="F445" s="94">
        <v>0</v>
      </c>
      <c r="G445" s="94">
        <v>6742297.5599999996</v>
      </c>
      <c r="H445" s="94">
        <v>0</v>
      </c>
    </row>
    <row r="446" spans="1:8">
      <c r="A446" s="88">
        <v>206</v>
      </c>
      <c r="B446" s="297" t="s">
        <v>589</v>
      </c>
      <c r="C446" s="487"/>
      <c r="D446" s="94">
        <v>0</v>
      </c>
      <c r="E446" s="94">
        <v>0</v>
      </c>
      <c r="F446" s="94">
        <v>0</v>
      </c>
      <c r="G446" s="94">
        <v>135077.37</v>
      </c>
      <c r="H446" s="94">
        <v>0</v>
      </c>
    </row>
    <row r="447" spans="1:8">
      <c r="A447" s="88">
        <v>207</v>
      </c>
      <c r="B447" s="297" t="s">
        <v>590</v>
      </c>
      <c r="C447" s="487"/>
      <c r="D447" s="94">
        <v>0</v>
      </c>
      <c r="E447" s="94">
        <v>0</v>
      </c>
      <c r="F447" s="94">
        <v>0</v>
      </c>
      <c r="G447" s="94">
        <v>133875</v>
      </c>
      <c r="H447" s="94">
        <v>0</v>
      </c>
    </row>
    <row r="448" spans="1:8">
      <c r="A448" s="88">
        <v>208</v>
      </c>
      <c r="B448" s="297" t="s">
        <v>591</v>
      </c>
      <c r="C448" s="487"/>
      <c r="D448" s="94">
        <v>0</v>
      </c>
      <c r="E448" s="94">
        <v>0</v>
      </c>
      <c r="F448" s="94">
        <v>0</v>
      </c>
      <c r="G448" s="94">
        <v>626063</v>
      </c>
      <c r="H448" s="94">
        <v>0</v>
      </c>
    </row>
    <row r="449" spans="1:8">
      <c r="A449" s="88">
        <v>209</v>
      </c>
      <c r="B449" s="297" t="s">
        <v>592</v>
      </c>
      <c r="C449" s="487"/>
      <c r="D449" s="94">
        <v>0</v>
      </c>
      <c r="E449" s="94">
        <v>0</v>
      </c>
      <c r="F449" s="94">
        <v>0</v>
      </c>
      <c r="G449" s="94">
        <v>533058</v>
      </c>
      <c r="H449" s="94">
        <v>0</v>
      </c>
    </row>
    <row r="450" spans="1:8">
      <c r="A450" s="88">
        <v>210</v>
      </c>
      <c r="B450" s="297" t="s">
        <v>593</v>
      </c>
      <c r="C450" s="487"/>
      <c r="D450" s="94">
        <v>0</v>
      </c>
      <c r="E450" s="94">
        <v>0</v>
      </c>
      <c r="F450" s="94">
        <v>0</v>
      </c>
      <c r="G450" s="94">
        <v>563337.5</v>
      </c>
      <c r="H450" s="94">
        <v>0</v>
      </c>
    </row>
    <row r="451" spans="1:8">
      <c r="A451" s="88">
        <v>211</v>
      </c>
      <c r="B451" s="297" t="s">
        <v>594</v>
      </c>
      <c r="C451" s="487"/>
      <c r="D451" s="94">
        <v>0</v>
      </c>
      <c r="E451" s="94">
        <v>0</v>
      </c>
      <c r="F451" s="94">
        <v>0</v>
      </c>
      <c r="G451" s="94">
        <v>601536.42000000004</v>
      </c>
      <c r="H451" s="94">
        <v>0</v>
      </c>
    </row>
    <row r="452" spans="1:8">
      <c r="A452" s="88">
        <v>212</v>
      </c>
      <c r="B452" s="297" t="s">
        <v>595</v>
      </c>
      <c r="C452" s="487"/>
      <c r="D452" s="94">
        <v>0</v>
      </c>
      <c r="E452" s="94">
        <v>0</v>
      </c>
      <c r="F452" s="94">
        <v>0</v>
      </c>
      <c r="G452" s="94">
        <v>138680.1</v>
      </c>
      <c r="H452" s="94">
        <v>0</v>
      </c>
    </row>
    <row r="453" spans="1:8">
      <c r="A453" s="88">
        <v>213</v>
      </c>
      <c r="B453" s="297" t="s">
        <v>596</v>
      </c>
      <c r="C453" s="487"/>
      <c r="D453" s="94">
        <v>0</v>
      </c>
      <c r="E453" s="94">
        <v>0</v>
      </c>
      <c r="F453" s="94">
        <v>0</v>
      </c>
      <c r="G453" s="94">
        <v>657762.38</v>
      </c>
      <c r="H453" s="94">
        <v>0</v>
      </c>
    </row>
    <row r="454" spans="1:8">
      <c r="A454" s="88">
        <v>214</v>
      </c>
      <c r="B454" s="297" t="s">
        <v>597</v>
      </c>
      <c r="C454" s="487"/>
      <c r="D454" s="94">
        <v>0</v>
      </c>
      <c r="E454" s="94">
        <v>0</v>
      </c>
      <c r="F454" s="94">
        <v>0</v>
      </c>
      <c r="G454" s="94">
        <v>1397930.08</v>
      </c>
      <c r="H454" s="94">
        <v>0</v>
      </c>
    </row>
    <row r="455" spans="1:8">
      <c r="A455" s="88">
        <v>215</v>
      </c>
      <c r="B455" s="297" t="s">
        <v>598</v>
      </c>
      <c r="C455" s="487"/>
      <c r="D455" s="94">
        <v>0</v>
      </c>
      <c r="E455" s="94">
        <v>0</v>
      </c>
      <c r="F455" s="94">
        <v>0</v>
      </c>
      <c r="G455" s="94">
        <v>226746</v>
      </c>
      <c r="H455" s="94">
        <v>0</v>
      </c>
    </row>
    <row r="456" spans="1:8">
      <c r="A456" s="88">
        <v>216</v>
      </c>
      <c r="B456" s="297" t="s">
        <v>599</v>
      </c>
      <c r="C456" s="487"/>
      <c r="D456" s="94">
        <v>0</v>
      </c>
      <c r="E456" s="94">
        <v>0</v>
      </c>
      <c r="F456" s="94">
        <v>0</v>
      </c>
      <c r="G456" s="94">
        <v>205491</v>
      </c>
      <c r="H456" s="94">
        <v>0</v>
      </c>
    </row>
    <row r="457" spans="1:8">
      <c r="A457" s="88">
        <v>217</v>
      </c>
      <c r="B457" s="297" t="s">
        <v>600</v>
      </c>
      <c r="C457" s="487"/>
      <c r="D457" s="94">
        <v>0</v>
      </c>
      <c r="E457" s="94">
        <v>454280.24</v>
      </c>
      <c r="F457" s="94">
        <v>0</v>
      </c>
      <c r="G457" s="94">
        <v>144507.46</v>
      </c>
      <c r="H457" s="94">
        <v>0</v>
      </c>
    </row>
    <row r="458" spans="1:8">
      <c r="A458" s="88">
        <v>218</v>
      </c>
      <c r="B458" s="297" t="s">
        <v>601</v>
      </c>
      <c r="C458" s="487"/>
      <c r="D458" s="94">
        <v>0</v>
      </c>
      <c r="E458" s="94">
        <v>0</v>
      </c>
      <c r="F458" s="94">
        <v>0</v>
      </c>
      <c r="G458" s="94">
        <v>551775</v>
      </c>
      <c r="H458" s="94">
        <v>0</v>
      </c>
    </row>
    <row r="459" spans="1:8">
      <c r="A459" s="88">
        <v>219</v>
      </c>
      <c r="B459" s="297" t="s">
        <v>602</v>
      </c>
      <c r="C459" s="487"/>
      <c r="D459" s="94">
        <v>0</v>
      </c>
      <c r="E459" s="94">
        <v>0</v>
      </c>
      <c r="F459" s="94">
        <v>0</v>
      </c>
      <c r="G459" s="94">
        <v>323400</v>
      </c>
      <c r="H459" s="94">
        <v>0</v>
      </c>
    </row>
    <row r="460" spans="1:8">
      <c r="A460" s="88">
        <v>220</v>
      </c>
      <c r="B460" s="297" t="s">
        <v>603</v>
      </c>
      <c r="C460" s="487"/>
      <c r="D460" s="94">
        <v>0</v>
      </c>
      <c r="E460" s="94">
        <v>0</v>
      </c>
      <c r="F460" s="94">
        <v>179485.05</v>
      </c>
      <c r="G460" s="94">
        <v>0</v>
      </c>
      <c r="H460" s="94">
        <v>0</v>
      </c>
    </row>
    <row r="461" spans="1:8">
      <c r="A461" s="88">
        <v>221</v>
      </c>
      <c r="B461" s="297" t="s">
        <v>604</v>
      </c>
      <c r="C461" s="487"/>
      <c r="D461" s="94">
        <v>0</v>
      </c>
      <c r="E461" s="94">
        <v>0</v>
      </c>
      <c r="F461" s="94">
        <v>116743.47</v>
      </c>
      <c r="G461" s="94">
        <v>0</v>
      </c>
      <c r="H461" s="94">
        <v>0</v>
      </c>
    </row>
    <row r="462" spans="1:8">
      <c r="A462" s="88">
        <v>222</v>
      </c>
      <c r="B462" s="297" t="s">
        <v>605</v>
      </c>
      <c r="C462" s="487"/>
      <c r="D462" s="94">
        <v>0</v>
      </c>
      <c r="E462" s="94">
        <v>0</v>
      </c>
      <c r="F462" s="94">
        <v>125766</v>
      </c>
      <c r="G462" s="94">
        <v>0</v>
      </c>
      <c r="H462" s="94">
        <v>0</v>
      </c>
    </row>
    <row r="463" spans="1:8">
      <c r="A463" s="88">
        <v>223</v>
      </c>
      <c r="B463" s="297" t="s">
        <v>606</v>
      </c>
      <c r="C463" s="487"/>
      <c r="D463" s="94">
        <v>0</v>
      </c>
      <c r="E463" s="94">
        <v>343857.22</v>
      </c>
      <c r="F463" s="94">
        <v>361583.45</v>
      </c>
      <c r="G463" s="94">
        <v>0</v>
      </c>
      <c r="H463" s="94">
        <v>0</v>
      </c>
    </row>
    <row r="464" spans="1:8">
      <c r="A464" s="88">
        <v>224</v>
      </c>
      <c r="B464" s="297" t="s">
        <v>607</v>
      </c>
      <c r="C464" s="487"/>
      <c r="D464" s="94">
        <v>0</v>
      </c>
      <c r="E464" s="94">
        <v>0</v>
      </c>
      <c r="F464" s="94">
        <v>198179.22</v>
      </c>
      <c r="G464" s="94">
        <v>0</v>
      </c>
      <c r="H464" s="94">
        <v>0</v>
      </c>
    </row>
    <row r="465" spans="1:8">
      <c r="A465" s="88">
        <v>225</v>
      </c>
      <c r="B465" s="297" t="s">
        <v>608</v>
      </c>
      <c r="C465" s="487"/>
      <c r="D465" s="94">
        <v>0</v>
      </c>
      <c r="E465" s="94">
        <v>0</v>
      </c>
      <c r="F465" s="94">
        <v>144635.15</v>
      </c>
      <c r="G465" s="94">
        <v>0</v>
      </c>
      <c r="H465" s="94">
        <v>0</v>
      </c>
    </row>
    <row r="466" spans="1:8">
      <c r="A466" s="88">
        <v>226</v>
      </c>
      <c r="B466" s="297" t="s">
        <v>609</v>
      </c>
      <c r="C466" s="487"/>
      <c r="D466" s="94">
        <v>0</v>
      </c>
      <c r="E466" s="94">
        <v>0</v>
      </c>
      <c r="F466" s="94">
        <v>140019.57</v>
      </c>
      <c r="G466" s="94">
        <v>0</v>
      </c>
      <c r="H466" s="94">
        <v>0</v>
      </c>
    </row>
    <row r="467" spans="1:8">
      <c r="A467" s="88">
        <v>227</v>
      </c>
      <c r="B467" s="297" t="s">
        <v>610</v>
      </c>
      <c r="C467" s="487"/>
      <c r="D467" s="94">
        <v>0</v>
      </c>
      <c r="E467" s="94">
        <v>0</v>
      </c>
      <c r="F467" s="94">
        <v>148318.16</v>
      </c>
      <c r="G467" s="94">
        <v>0</v>
      </c>
      <c r="H467" s="94">
        <v>0</v>
      </c>
    </row>
    <row r="468" spans="1:8">
      <c r="A468" s="88">
        <v>228</v>
      </c>
      <c r="B468" s="297" t="s">
        <v>611</v>
      </c>
      <c r="C468" s="487"/>
      <c r="D468" s="94">
        <v>0</v>
      </c>
      <c r="E468" s="94">
        <v>0</v>
      </c>
      <c r="F468" s="94">
        <v>1415568.97</v>
      </c>
      <c r="G468" s="94">
        <v>0</v>
      </c>
      <c r="H468" s="94">
        <v>0</v>
      </c>
    </row>
    <row r="469" spans="1:8">
      <c r="A469" s="88">
        <v>229</v>
      </c>
      <c r="B469" s="297" t="s">
        <v>612</v>
      </c>
      <c r="C469" s="487"/>
      <c r="D469" s="94">
        <v>0</v>
      </c>
      <c r="E469" s="94">
        <v>0</v>
      </c>
      <c r="F469" s="94">
        <v>244794.03</v>
      </c>
      <c r="G469" s="94">
        <v>0</v>
      </c>
      <c r="H469" s="94">
        <v>0</v>
      </c>
    </row>
    <row r="470" spans="1:8">
      <c r="A470" s="88">
        <v>230</v>
      </c>
      <c r="B470" s="297" t="s">
        <v>613</v>
      </c>
      <c r="C470" s="487"/>
      <c r="D470" s="94">
        <v>0</v>
      </c>
      <c r="E470" s="94">
        <v>0</v>
      </c>
      <c r="F470" s="94">
        <v>101322.9</v>
      </c>
      <c r="G470" s="94">
        <v>0</v>
      </c>
      <c r="H470" s="94">
        <v>0</v>
      </c>
    </row>
    <row r="471" spans="1:8">
      <c r="A471" s="88">
        <v>231</v>
      </c>
      <c r="B471" s="297" t="s">
        <v>614</v>
      </c>
      <c r="C471" s="487"/>
      <c r="D471" s="94">
        <v>0</v>
      </c>
      <c r="E471" s="94">
        <v>0</v>
      </c>
      <c r="F471" s="94">
        <v>619682.56999999995</v>
      </c>
      <c r="G471" s="94">
        <v>0</v>
      </c>
      <c r="H471" s="94">
        <v>0</v>
      </c>
    </row>
    <row r="472" spans="1:8">
      <c r="A472" s="88">
        <v>232</v>
      </c>
      <c r="B472" s="297" t="s">
        <v>615</v>
      </c>
      <c r="C472" s="487"/>
      <c r="D472" s="94">
        <v>1914134.13</v>
      </c>
      <c r="E472" s="94">
        <v>0</v>
      </c>
      <c r="F472" s="94">
        <v>1881000</v>
      </c>
      <c r="G472" s="94">
        <v>0</v>
      </c>
      <c r="H472" s="94">
        <v>0</v>
      </c>
    </row>
    <row r="473" spans="1:8">
      <c r="A473" s="88">
        <v>233</v>
      </c>
      <c r="B473" s="297" t="s">
        <v>616</v>
      </c>
      <c r="C473" s="487"/>
      <c r="D473" s="94">
        <v>0</v>
      </c>
      <c r="E473" s="94">
        <v>0</v>
      </c>
      <c r="F473" s="94">
        <v>611889.51</v>
      </c>
      <c r="G473" s="94">
        <v>0</v>
      </c>
      <c r="H473" s="94">
        <v>0</v>
      </c>
    </row>
    <row r="474" spans="1:8">
      <c r="A474" s="88">
        <v>234</v>
      </c>
      <c r="B474" s="297" t="s">
        <v>617</v>
      </c>
      <c r="C474" s="487"/>
      <c r="D474" s="94">
        <v>0</v>
      </c>
      <c r="E474" s="94">
        <v>0</v>
      </c>
      <c r="F474" s="94">
        <v>397728.18</v>
      </c>
      <c r="G474" s="94">
        <v>0</v>
      </c>
      <c r="H474" s="94">
        <v>0</v>
      </c>
    </row>
    <row r="475" spans="1:8">
      <c r="A475" s="88">
        <v>235</v>
      </c>
      <c r="B475" s="297" t="s">
        <v>618</v>
      </c>
      <c r="C475" s="487"/>
      <c r="D475" s="94">
        <v>0</v>
      </c>
      <c r="E475" s="94">
        <v>0</v>
      </c>
      <c r="F475" s="94">
        <v>116259.01</v>
      </c>
      <c r="G475" s="94">
        <v>0</v>
      </c>
      <c r="H475" s="94">
        <v>0</v>
      </c>
    </row>
    <row r="476" spans="1:8">
      <c r="A476" s="88">
        <v>236</v>
      </c>
      <c r="B476" s="297" t="s">
        <v>619</v>
      </c>
      <c r="C476" s="487"/>
      <c r="D476" s="94">
        <v>0</v>
      </c>
      <c r="E476" s="94">
        <v>0</v>
      </c>
      <c r="F476" s="94">
        <v>177447.96</v>
      </c>
      <c r="G476" s="94">
        <v>0</v>
      </c>
      <c r="H476" s="94">
        <v>0</v>
      </c>
    </row>
    <row r="477" spans="1:8">
      <c r="A477" s="88">
        <v>237</v>
      </c>
      <c r="B477" s="297" t="s">
        <v>620</v>
      </c>
      <c r="C477" s="487"/>
      <c r="D477" s="94">
        <v>0</v>
      </c>
      <c r="E477" s="94">
        <v>0</v>
      </c>
      <c r="F477" s="94">
        <v>1388520</v>
      </c>
      <c r="G477" s="94">
        <v>0</v>
      </c>
      <c r="H477" s="94">
        <v>0</v>
      </c>
    </row>
    <row r="478" spans="1:8">
      <c r="A478" s="88">
        <v>238</v>
      </c>
      <c r="B478" s="297" t="s">
        <v>621</v>
      </c>
      <c r="C478" s="487"/>
      <c r="D478" s="94">
        <v>0</v>
      </c>
      <c r="E478" s="94">
        <v>0</v>
      </c>
      <c r="F478" s="94">
        <v>2985613.4</v>
      </c>
      <c r="G478" s="94">
        <v>0</v>
      </c>
      <c r="H478" s="94">
        <v>0</v>
      </c>
    </row>
    <row r="479" spans="1:8">
      <c r="A479" s="88">
        <v>239</v>
      </c>
      <c r="B479" s="297" t="s">
        <v>622</v>
      </c>
      <c r="C479" s="487"/>
      <c r="D479" s="94">
        <v>0</v>
      </c>
      <c r="E479" s="94">
        <v>0</v>
      </c>
      <c r="F479" s="94">
        <v>219000</v>
      </c>
      <c r="G479" s="94">
        <v>0</v>
      </c>
      <c r="H479" s="94">
        <v>0</v>
      </c>
    </row>
    <row r="480" spans="1:8">
      <c r="A480" s="88">
        <v>240</v>
      </c>
      <c r="B480" s="297" t="s">
        <v>623</v>
      </c>
      <c r="C480" s="487"/>
      <c r="D480" s="94">
        <v>0</v>
      </c>
      <c r="E480" s="94">
        <v>0</v>
      </c>
      <c r="F480" s="94">
        <v>1799280</v>
      </c>
      <c r="G480" s="94">
        <v>0</v>
      </c>
      <c r="H480" s="94">
        <v>0</v>
      </c>
    </row>
    <row r="481" spans="1:8">
      <c r="A481" s="88">
        <v>241</v>
      </c>
      <c r="B481" s="297" t="s">
        <v>624</v>
      </c>
      <c r="C481" s="487"/>
      <c r="D481" s="94">
        <v>0</v>
      </c>
      <c r="E481" s="94">
        <v>0</v>
      </c>
      <c r="F481" s="94">
        <v>449553</v>
      </c>
      <c r="G481" s="94">
        <v>0</v>
      </c>
      <c r="H481" s="94">
        <v>0</v>
      </c>
    </row>
    <row r="482" spans="1:8">
      <c r="A482" s="88">
        <v>242</v>
      </c>
      <c r="B482" s="297" t="s">
        <v>625</v>
      </c>
      <c r="C482" s="487"/>
      <c r="D482" s="94">
        <v>0</v>
      </c>
      <c r="E482" s="94">
        <v>0</v>
      </c>
      <c r="F482" s="94">
        <v>1460076.8</v>
      </c>
      <c r="G482" s="94">
        <v>0</v>
      </c>
      <c r="H482" s="94">
        <v>0</v>
      </c>
    </row>
    <row r="483" spans="1:8">
      <c r="A483" s="88">
        <v>243</v>
      </c>
      <c r="B483" s="297" t="s">
        <v>626</v>
      </c>
      <c r="C483" s="487"/>
      <c r="D483" s="94">
        <v>0</v>
      </c>
      <c r="E483" s="94">
        <v>0</v>
      </c>
      <c r="F483" s="94">
        <v>192396.84</v>
      </c>
      <c r="G483" s="94">
        <v>0</v>
      </c>
      <c r="H483" s="94">
        <v>0</v>
      </c>
    </row>
    <row r="484" spans="1:8">
      <c r="A484" s="88">
        <v>244</v>
      </c>
      <c r="B484" s="297" t="s">
        <v>627</v>
      </c>
      <c r="C484" s="487"/>
      <c r="D484" s="94">
        <v>0</v>
      </c>
      <c r="E484" s="94">
        <v>0</v>
      </c>
      <c r="F484" s="94">
        <v>211017.2</v>
      </c>
      <c r="G484" s="94">
        <v>0</v>
      </c>
      <c r="H484" s="94">
        <v>0</v>
      </c>
    </row>
    <row r="485" spans="1:8">
      <c r="A485" s="88">
        <v>245</v>
      </c>
      <c r="B485" s="297" t="s">
        <v>628</v>
      </c>
      <c r="C485" s="487"/>
      <c r="D485" s="94">
        <v>0</v>
      </c>
      <c r="E485" s="94">
        <v>0</v>
      </c>
      <c r="F485" s="94">
        <v>261816.78</v>
      </c>
      <c r="G485" s="94">
        <v>0</v>
      </c>
      <c r="H485" s="94">
        <v>0</v>
      </c>
    </row>
    <row r="486" spans="1:8">
      <c r="A486" s="88">
        <v>246</v>
      </c>
      <c r="B486" s="297" t="s">
        <v>629</v>
      </c>
      <c r="C486" s="487"/>
      <c r="D486" s="94">
        <v>0</v>
      </c>
      <c r="E486" s="94">
        <v>0</v>
      </c>
      <c r="F486" s="94">
        <v>682914.26</v>
      </c>
      <c r="G486" s="94">
        <v>0</v>
      </c>
      <c r="H486" s="94">
        <v>0</v>
      </c>
    </row>
    <row r="487" spans="1:8">
      <c r="A487" s="88">
        <v>247</v>
      </c>
      <c r="B487" s="297" t="s">
        <v>630</v>
      </c>
      <c r="C487" s="487"/>
      <c r="D487" s="94">
        <v>0</v>
      </c>
      <c r="E487" s="94">
        <v>0</v>
      </c>
      <c r="F487" s="94">
        <v>385716.02</v>
      </c>
      <c r="G487" s="94">
        <v>0</v>
      </c>
      <c r="H487" s="94">
        <v>0</v>
      </c>
    </row>
    <row r="488" spans="1:8">
      <c r="A488" s="88">
        <v>248</v>
      </c>
      <c r="B488" s="297" t="s">
        <v>631</v>
      </c>
      <c r="C488" s="487"/>
      <c r="D488" s="94">
        <v>1087163</v>
      </c>
      <c r="E488" s="94">
        <v>790473.24</v>
      </c>
      <c r="F488" s="94">
        <v>2228445.65</v>
      </c>
      <c r="G488" s="94">
        <v>0</v>
      </c>
      <c r="H488" s="94">
        <v>0</v>
      </c>
    </row>
    <row r="489" spans="1:8">
      <c r="A489" s="88">
        <v>249</v>
      </c>
      <c r="B489" s="297" t="s">
        <v>632</v>
      </c>
      <c r="C489" s="487"/>
      <c r="D489" s="94">
        <v>0</v>
      </c>
      <c r="E489" s="94">
        <v>0</v>
      </c>
      <c r="F489" s="94">
        <v>526146.66</v>
      </c>
      <c r="G489" s="94">
        <v>0</v>
      </c>
      <c r="H489" s="94">
        <v>0</v>
      </c>
    </row>
    <row r="490" spans="1:8">
      <c r="A490" s="88">
        <v>250</v>
      </c>
      <c r="B490" s="297" t="s">
        <v>633</v>
      </c>
      <c r="C490" s="487"/>
      <c r="D490" s="94">
        <v>0</v>
      </c>
      <c r="E490" s="94">
        <v>0</v>
      </c>
      <c r="F490" s="94">
        <v>131080.34</v>
      </c>
      <c r="G490" s="94">
        <v>0</v>
      </c>
      <c r="H490" s="94">
        <v>0</v>
      </c>
    </row>
    <row r="491" spans="1:8">
      <c r="A491" s="88">
        <v>251</v>
      </c>
      <c r="B491" s="297" t="s">
        <v>634</v>
      </c>
      <c r="C491" s="487"/>
      <c r="D491" s="94">
        <v>0</v>
      </c>
      <c r="E491" s="94">
        <v>0</v>
      </c>
      <c r="F491" s="94">
        <v>126113.82</v>
      </c>
      <c r="G491" s="94">
        <v>0</v>
      </c>
      <c r="H491" s="94">
        <v>0</v>
      </c>
    </row>
    <row r="492" spans="1:8">
      <c r="A492" s="88">
        <v>252</v>
      </c>
      <c r="B492" s="297" t="s">
        <v>635</v>
      </c>
      <c r="C492" s="487"/>
      <c r="D492" s="94">
        <v>0</v>
      </c>
      <c r="E492" s="94">
        <v>0</v>
      </c>
      <c r="F492" s="94">
        <v>343764.07</v>
      </c>
      <c r="G492" s="94">
        <v>0</v>
      </c>
      <c r="H492" s="94">
        <v>0</v>
      </c>
    </row>
    <row r="493" spans="1:8">
      <c r="A493" s="88">
        <v>253</v>
      </c>
      <c r="B493" s="297" t="s">
        <v>636</v>
      </c>
      <c r="C493" s="487"/>
      <c r="D493" s="94">
        <v>0</v>
      </c>
      <c r="E493" s="94">
        <v>0</v>
      </c>
      <c r="F493" s="94">
        <v>236414.48</v>
      </c>
      <c r="G493" s="94">
        <v>0</v>
      </c>
      <c r="H493" s="94">
        <v>0</v>
      </c>
    </row>
    <row r="494" spans="1:8">
      <c r="A494" s="88">
        <v>254</v>
      </c>
      <c r="B494" s="297" t="s">
        <v>637</v>
      </c>
      <c r="C494" s="487"/>
      <c r="D494" s="94">
        <v>0</v>
      </c>
      <c r="E494" s="94">
        <v>0</v>
      </c>
      <c r="F494" s="94">
        <v>125749.72</v>
      </c>
      <c r="G494" s="94">
        <v>0</v>
      </c>
      <c r="H494" s="94">
        <v>0</v>
      </c>
    </row>
    <row r="495" spans="1:8">
      <c r="A495" s="88">
        <v>255</v>
      </c>
      <c r="B495" s="297" t="s">
        <v>638</v>
      </c>
      <c r="C495" s="487"/>
      <c r="D495" s="94">
        <v>0</v>
      </c>
      <c r="E495" s="94">
        <v>0</v>
      </c>
      <c r="F495" s="94">
        <v>190706.28</v>
      </c>
      <c r="G495" s="94">
        <v>0</v>
      </c>
      <c r="H495" s="94">
        <v>0</v>
      </c>
    </row>
    <row r="496" spans="1:8">
      <c r="A496" s="88">
        <v>256</v>
      </c>
      <c r="B496" s="297" t="s">
        <v>639</v>
      </c>
      <c r="C496" s="487"/>
      <c r="D496" s="94">
        <v>0</v>
      </c>
      <c r="E496" s="94">
        <v>0</v>
      </c>
      <c r="F496" s="94">
        <v>134000.62</v>
      </c>
      <c r="G496" s="94">
        <v>0</v>
      </c>
      <c r="H496" s="94">
        <v>0</v>
      </c>
    </row>
    <row r="497" spans="1:8">
      <c r="A497" s="88">
        <v>257</v>
      </c>
      <c r="B497" s="297" t="s">
        <v>640</v>
      </c>
      <c r="C497" s="487"/>
      <c r="D497" s="94">
        <v>0</v>
      </c>
      <c r="E497" s="94">
        <v>0</v>
      </c>
      <c r="F497" s="94">
        <v>696250</v>
      </c>
      <c r="G497" s="94">
        <v>0</v>
      </c>
      <c r="H497" s="94">
        <v>0</v>
      </c>
    </row>
    <row r="498" spans="1:8">
      <c r="A498" s="88">
        <v>258</v>
      </c>
      <c r="B498" s="297" t="s">
        <v>641</v>
      </c>
      <c r="C498" s="487"/>
      <c r="D498" s="94">
        <v>0</v>
      </c>
      <c r="E498" s="94">
        <v>1895978.83</v>
      </c>
      <c r="F498" s="94">
        <v>0</v>
      </c>
      <c r="G498" s="94">
        <v>0</v>
      </c>
      <c r="H498" s="94">
        <v>0</v>
      </c>
    </row>
    <row r="499" spans="1:8">
      <c r="A499" s="88">
        <v>259</v>
      </c>
      <c r="B499" s="297" t="s">
        <v>642</v>
      </c>
      <c r="C499" s="487"/>
      <c r="D499" s="94">
        <v>0</v>
      </c>
      <c r="E499" s="94">
        <v>1064852.22</v>
      </c>
      <c r="F499" s="94">
        <v>0</v>
      </c>
      <c r="G499" s="94">
        <v>0</v>
      </c>
      <c r="H499" s="94">
        <v>0</v>
      </c>
    </row>
    <row r="500" spans="1:8">
      <c r="A500" s="88">
        <v>260</v>
      </c>
      <c r="B500" s="297" t="s">
        <v>643</v>
      </c>
      <c r="C500" s="487"/>
      <c r="D500" s="94">
        <v>0</v>
      </c>
      <c r="E500" s="94">
        <v>765698.69</v>
      </c>
      <c r="F500" s="94">
        <v>0</v>
      </c>
      <c r="G500" s="94">
        <v>0</v>
      </c>
      <c r="H500" s="94">
        <v>0</v>
      </c>
    </row>
    <row r="501" spans="1:8">
      <c r="A501" s="88">
        <v>261</v>
      </c>
      <c r="B501" s="297" t="s">
        <v>644</v>
      </c>
      <c r="C501" s="487"/>
      <c r="D501" s="94">
        <v>0</v>
      </c>
      <c r="E501" s="94">
        <v>1382399.17</v>
      </c>
      <c r="F501" s="94">
        <v>0</v>
      </c>
      <c r="G501" s="94">
        <v>0</v>
      </c>
      <c r="H501" s="94">
        <v>0</v>
      </c>
    </row>
    <row r="502" spans="1:8">
      <c r="A502" s="88">
        <v>262</v>
      </c>
      <c r="B502" s="297" t="s">
        <v>645</v>
      </c>
      <c r="C502" s="487"/>
      <c r="D502" s="94">
        <v>0</v>
      </c>
      <c r="E502" s="94">
        <v>1164802.83</v>
      </c>
      <c r="F502" s="94">
        <v>0</v>
      </c>
      <c r="G502" s="94">
        <v>0</v>
      </c>
      <c r="H502" s="94">
        <v>0</v>
      </c>
    </row>
    <row r="503" spans="1:8">
      <c r="A503" s="88">
        <v>263</v>
      </c>
      <c r="B503" s="297" t="s">
        <v>646</v>
      </c>
      <c r="C503" s="487"/>
      <c r="D503" s="94">
        <v>0</v>
      </c>
      <c r="E503" s="94">
        <v>455428.34</v>
      </c>
      <c r="F503" s="94">
        <v>0</v>
      </c>
      <c r="G503" s="94">
        <v>0</v>
      </c>
      <c r="H503" s="94">
        <v>0</v>
      </c>
    </row>
    <row r="504" spans="1:8">
      <c r="A504" s="88">
        <v>264</v>
      </c>
      <c r="B504" s="297" t="s">
        <v>647</v>
      </c>
      <c r="C504" s="487"/>
      <c r="D504" s="94">
        <v>0</v>
      </c>
      <c r="E504" s="94">
        <v>578332.46</v>
      </c>
      <c r="F504" s="94">
        <v>0</v>
      </c>
      <c r="G504" s="94">
        <v>0</v>
      </c>
      <c r="H504" s="94">
        <v>0</v>
      </c>
    </row>
    <row r="505" spans="1:8">
      <c r="A505" s="88">
        <v>265</v>
      </c>
      <c r="B505" s="297" t="s">
        <v>648</v>
      </c>
      <c r="C505" s="487"/>
      <c r="D505" s="94">
        <v>0</v>
      </c>
      <c r="E505" s="94">
        <v>469562.32</v>
      </c>
      <c r="F505" s="94">
        <v>0</v>
      </c>
      <c r="G505" s="94">
        <v>0</v>
      </c>
      <c r="H505" s="94">
        <v>0</v>
      </c>
    </row>
    <row r="506" spans="1:8">
      <c r="A506" s="88">
        <v>266</v>
      </c>
      <c r="B506" s="297" t="s">
        <v>649</v>
      </c>
      <c r="C506" s="487"/>
      <c r="D506" s="94">
        <v>0</v>
      </c>
      <c r="E506" s="94">
        <v>105219.65</v>
      </c>
      <c r="F506" s="94">
        <v>0</v>
      </c>
      <c r="G506" s="94">
        <v>0</v>
      </c>
      <c r="H506" s="94">
        <v>0</v>
      </c>
    </row>
    <row r="507" spans="1:8">
      <c r="A507" s="88">
        <v>267</v>
      </c>
      <c r="B507" s="297" t="s">
        <v>650</v>
      </c>
      <c r="C507" s="487"/>
      <c r="D507" s="94">
        <v>0</v>
      </c>
      <c r="E507" s="94">
        <v>170332.61</v>
      </c>
      <c r="F507" s="94">
        <v>0</v>
      </c>
      <c r="G507" s="94">
        <v>0</v>
      </c>
      <c r="H507" s="94">
        <v>0</v>
      </c>
    </row>
    <row r="508" spans="1:8">
      <c r="A508" s="88">
        <v>268</v>
      </c>
      <c r="B508" s="297" t="s">
        <v>651</v>
      </c>
      <c r="C508" s="487"/>
      <c r="D508" s="94">
        <v>0</v>
      </c>
      <c r="E508" s="94">
        <v>356983.95</v>
      </c>
      <c r="F508" s="94">
        <v>0</v>
      </c>
      <c r="G508" s="94">
        <v>0</v>
      </c>
      <c r="H508" s="94">
        <v>0</v>
      </c>
    </row>
    <row r="509" spans="1:8">
      <c r="A509" s="88">
        <v>269</v>
      </c>
      <c r="B509" s="297" t="s">
        <v>652</v>
      </c>
      <c r="C509" s="487"/>
      <c r="D509" s="94">
        <v>0</v>
      </c>
      <c r="E509" s="94">
        <v>433771.44</v>
      </c>
      <c r="F509" s="94">
        <v>0</v>
      </c>
      <c r="G509" s="94">
        <v>0</v>
      </c>
      <c r="H509" s="94">
        <v>0</v>
      </c>
    </row>
    <row r="510" spans="1:8">
      <c r="A510" s="88">
        <v>270</v>
      </c>
      <c r="B510" s="297" t="s">
        <v>653</v>
      </c>
      <c r="C510" s="487"/>
      <c r="D510" s="94">
        <v>0</v>
      </c>
      <c r="E510" s="94">
        <v>200773.52</v>
      </c>
      <c r="F510" s="94">
        <v>0</v>
      </c>
      <c r="G510" s="94">
        <v>0</v>
      </c>
      <c r="H510" s="94">
        <v>0</v>
      </c>
    </row>
    <row r="511" spans="1:8">
      <c r="A511" s="88">
        <v>271</v>
      </c>
      <c r="B511" s="297" t="s">
        <v>654</v>
      </c>
      <c r="C511" s="487"/>
      <c r="D511" s="94">
        <v>0</v>
      </c>
      <c r="E511" s="94">
        <v>326796.05</v>
      </c>
      <c r="F511" s="94">
        <v>0</v>
      </c>
      <c r="G511" s="94">
        <v>0</v>
      </c>
      <c r="H511" s="94">
        <v>0</v>
      </c>
    </row>
    <row r="512" spans="1:8">
      <c r="A512" s="88">
        <v>272</v>
      </c>
      <c r="B512" s="297" t="s">
        <v>655</v>
      </c>
      <c r="C512" s="487"/>
      <c r="D512" s="94">
        <v>0</v>
      </c>
      <c r="E512" s="94">
        <v>156809.39000000001</v>
      </c>
      <c r="F512" s="94">
        <v>0</v>
      </c>
      <c r="G512" s="94">
        <v>0</v>
      </c>
      <c r="H512" s="94">
        <v>0</v>
      </c>
    </row>
    <row r="513" spans="1:8">
      <c r="A513" s="88">
        <v>273</v>
      </c>
      <c r="B513" s="297" t="s">
        <v>656</v>
      </c>
      <c r="C513" s="487"/>
      <c r="D513" s="94">
        <v>0</v>
      </c>
      <c r="E513" s="94">
        <v>124824.59</v>
      </c>
      <c r="F513" s="94">
        <v>0</v>
      </c>
      <c r="G513" s="94">
        <v>0</v>
      </c>
      <c r="H513" s="94">
        <v>0</v>
      </c>
    </row>
    <row r="514" spans="1:8">
      <c r="A514" s="88">
        <v>274</v>
      </c>
      <c r="B514" s="297" t="s">
        <v>657</v>
      </c>
      <c r="C514" s="487"/>
      <c r="D514" s="94">
        <v>0</v>
      </c>
      <c r="E514" s="94">
        <v>234195.85</v>
      </c>
      <c r="F514" s="94">
        <v>0</v>
      </c>
      <c r="G514" s="94">
        <v>0</v>
      </c>
      <c r="H514" s="94">
        <v>0</v>
      </c>
    </row>
    <row r="515" spans="1:8">
      <c r="A515" s="88">
        <v>275</v>
      </c>
      <c r="B515" s="297" t="s">
        <v>658</v>
      </c>
      <c r="C515" s="487"/>
      <c r="D515" s="94">
        <v>0</v>
      </c>
      <c r="E515" s="94">
        <v>964224.76</v>
      </c>
      <c r="F515" s="94">
        <v>0</v>
      </c>
      <c r="G515" s="94">
        <v>0</v>
      </c>
      <c r="H515" s="94">
        <v>0</v>
      </c>
    </row>
    <row r="516" spans="1:8">
      <c r="A516" s="88">
        <v>276</v>
      </c>
      <c r="B516" s="297" t="s">
        <v>659</v>
      </c>
      <c r="C516" s="487"/>
      <c r="D516" s="94">
        <v>0</v>
      </c>
      <c r="E516" s="94">
        <v>226936.5</v>
      </c>
      <c r="F516" s="94">
        <v>0</v>
      </c>
      <c r="G516" s="94">
        <v>0</v>
      </c>
      <c r="H516" s="94">
        <v>0</v>
      </c>
    </row>
    <row r="517" spans="1:8">
      <c r="A517" s="88">
        <v>277</v>
      </c>
      <c r="B517" s="297" t="s">
        <v>660</v>
      </c>
      <c r="C517" s="487"/>
      <c r="D517" s="94">
        <v>0</v>
      </c>
      <c r="E517" s="94">
        <v>278654.25</v>
      </c>
      <c r="F517" s="94">
        <v>0</v>
      </c>
      <c r="G517" s="94">
        <v>0</v>
      </c>
      <c r="H517" s="94">
        <v>0</v>
      </c>
    </row>
    <row r="518" spans="1:8">
      <c r="A518" s="88">
        <v>278</v>
      </c>
      <c r="B518" s="297" t="s">
        <v>661</v>
      </c>
      <c r="C518" s="487"/>
      <c r="D518" s="94">
        <v>0</v>
      </c>
      <c r="E518" s="94">
        <v>195405</v>
      </c>
      <c r="F518" s="94">
        <v>0</v>
      </c>
      <c r="G518" s="94">
        <v>0</v>
      </c>
      <c r="H518" s="94">
        <v>0</v>
      </c>
    </row>
    <row r="519" spans="1:8">
      <c r="A519" s="88">
        <v>279</v>
      </c>
      <c r="B519" s="297" t="s">
        <v>662</v>
      </c>
      <c r="C519" s="487"/>
      <c r="D519" s="94">
        <v>0</v>
      </c>
      <c r="E519" s="94">
        <v>509528.25</v>
      </c>
      <c r="F519" s="94">
        <v>0</v>
      </c>
      <c r="G519" s="94">
        <v>0</v>
      </c>
      <c r="H519" s="94">
        <v>0</v>
      </c>
    </row>
    <row r="520" spans="1:8">
      <c r="A520" s="88">
        <v>280</v>
      </c>
      <c r="B520" s="297" t="s">
        <v>663</v>
      </c>
      <c r="C520" s="487"/>
      <c r="D520" s="94">
        <v>0</v>
      </c>
      <c r="E520" s="94">
        <v>183719</v>
      </c>
      <c r="F520" s="94">
        <v>0</v>
      </c>
      <c r="G520" s="94">
        <v>0</v>
      </c>
      <c r="H520" s="94">
        <v>0</v>
      </c>
    </row>
    <row r="521" spans="1:8">
      <c r="A521" s="88">
        <v>281</v>
      </c>
      <c r="B521" s="297" t="s">
        <v>664</v>
      </c>
      <c r="C521" s="487"/>
      <c r="D521" s="94">
        <v>0</v>
      </c>
      <c r="E521" s="94">
        <v>232316</v>
      </c>
      <c r="F521" s="94">
        <v>0</v>
      </c>
      <c r="G521" s="94">
        <v>0</v>
      </c>
      <c r="H521" s="94">
        <v>0</v>
      </c>
    </row>
    <row r="522" spans="1:8">
      <c r="A522" s="88">
        <v>282</v>
      </c>
      <c r="B522" s="297" t="s">
        <v>665</v>
      </c>
      <c r="C522" s="487"/>
      <c r="D522" s="94">
        <v>160541</v>
      </c>
      <c r="E522" s="94">
        <v>320900.15999999997</v>
      </c>
      <c r="F522" s="94">
        <v>0</v>
      </c>
      <c r="G522" s="94">
        <v>0</v>
      </c>
      <c r="H522" s="94">
        <v>0</v>
      </c>
    </row>
    <row r="523" spans="1:8">
      <c r="A523" s="88">
        <v>283</v>
      </c>
      <c r="B523" s="297" t="s">
        <v>666</v>
      </c>
      <c r="C523" s="487"/>
      <c r="D523" s="94">
        <v>165268</v>
      </c>
      <c r="E523" s="94">
        <v>355282.68</v>
      </c>
      <c r="F523" s="94">
        <v>0</v>
      </c>
      <c r="G523" s="94">
        <v>0</v>
      </c>
      <c r="H523" s="94">
        <v>0</v>
      </c>
    </row>
    <row r="524" spans="1:8">
      <c r="A524" s="88">
        <v>284</v>
      </c>
      <c r="B524" s="297" t="s">
        <v>667</v>
      </c>
      <c r="C524" s="487"/>
      <c r="D524" s="94">
        <v>0</v>
      </c>
      <c r="E524" s="94">
        <v>179050.99</v>
      </c>
      <c r="F524" s="94">
        <v>0</v>
      </c>
      <c r="G524" s="94">
        <v>0</v>
      </c>
      <c r="H524" s="94">
        <v>0</v>
      </c>
    </row>
    <row r="525" spans="1:8">
      <c r="A525" s="88">
        <v>285</v>
      </c>
      <c r="B525" s="297" t="s">
        <v>668</v>
      </c>
      <c r="C525" s="487"/>
      <c r="D525" s="94">
        <v>0</v>
      </c>
      <c r="E525" s="94">
        <v>200950.2</v>
      </c>
      <c r="F525" s="94">
        <v>0</v>
      </c>
      <c r="G525" s="94">
        <v>0</v>
      </c>
      <c r="H525" s="94">
        <v>0</v>
      </c>
    </row>
    <row r="526" spans="1:8">
      <c r="A526" s="88">
        <v>286</v>
      </c>
      <c r="B526" s="297" t="s">
        <v>669</v>
      </c>
      <c r="C526" s="487"/>
      <c r="D526" s="94">
        <v>0</v>
      </c>
      <c r="E526" s="94">
        <v>237643.5</v>
      </c>
      <c r="F526" s="94">
        <v>0</v>
      </c>
      <c r="G526" s="94">
        <v>0</v>
      </c>
      <c r="H526" s="94">
        <v>0</v>
      </c>
    </row>
    <row r="527" spans="1:8">
      <c r="A527" s="88">
        <v>287</v>
      </c>
      <c r="B527" s="297" t="s">
        <v>670</v>
      </c>
      <c r="C527" s="487"/>
      <c r="D527" s="94">
        <v>0</v>
      </c>
      <c r="E527" s="94">
        <v>367200</v>
      </c>
      <c r="F527" s="94">
        <v>0</v>
      </c>
      <c r="G527" s="94">
        <v>0</v>
      </c>
      <c r="H527" s="94">
        <v>0</v>
      </c>
    </row>
    <row r="528" spans="1:8">
      <c r="A528" s="88">
        <v>288</v>
      </c>
      <c r="B528" s="297" t="s">
        <v>671</v>
      </c>
      <c r="C528" s="487"/>
      <c r="D528" s="94">
        <v>0</v>
      </c>
      <c r="E528" s="94">
        <v>438019.68</v>
      </c>
      <c r="F528" s="94">
        <v>0</v>
      </c>
      <c r="G528" s="94">
        <v>0</v>
      </c>
      <c r="H528" s="94">
        <v>0</v>
      </c>
    </row>
    <row r="529" spans="1:8">
      <c r="A529" s="88">
        <v>289</v>
      </c>
      <c r="B529" s="297" t="s">
        <v>672</v>
      </c>
      <c r="C529" s="487"/>
      <c r="D529" s="94">
        <v>0</v>
      </c>
      <c r="E529" s="94">
        <v>429578.68</v>
      </c>
      <c r="F529" s="94">
        <v>0</v>
      </c>
      <c r="G529" s="94">
        <v>0</v>
      </c>
      <c r="H529" s="94">
        <v>0</v>
      </c>
    </row>
    <row r="530" spans="1:8">
      <c r="A530" s="88">
        <v>290</v>
      </c>
      <c r="B530" s="297" t="s">
        <v>673</v>
      </c>
      <c r="C530" s="487"/>
      <c r="D530" s="94">
        <v>0</v>
      </c>
      <c r="E530" s="94">
        <v>515111.06</v>
      </c>
      <c r="F530" s="94">
        <v>0</v>
      </c>
      <c r="G530" s="94">
        <v>0</v>
      </c>
      <c r="H530" s="94">
        <v>0</v>
      </c>
    </row>
    <row r="531" spans="1:8">
      <c r="A531" s="88">
        <v>291</v>
      </c>
      <c r="B531" s="297" t="s">
        <v>674</v>
      </c>
      <c r="C531" s="487"/>
      <c r="D531" s="94">
        <v>0</v>
      </c>
      <c r="E531" s="94">
        <v>533080.06000000006</v>
      </c>
      <c r="F531" s="94">
        <v>0</v>
      </c>
      <c r="G531" s="94">
        <v>0</v>
      </c>
      <c r="H531" s="94">
        <v>0</v>
      </c>
    </row>
    <row r="532" spans="1:8">
      <c r="A532" s="88">
        <v>292</v>
      </c>
      <c r="B532" s="297" t="s">
        <v>675</v>
      </c>
      <c r="C532" s="487"/>
      <c r="D532" s="94">
        <v>0</v>
      </c>
      <c r="E532" s="94">
        <v>396036.56</v>
      </c>
      <c r="F532" s="94">
        <v>0</v>
      </c>
      <c r="G532" s="94">
        <v>0</v>
      </c>
      <c r="H532" s="94">
        <v>0</v>
      </c>
    </row>
    <row r="533" spans="1:8">
      <c r="A533" s="88">
        <v>293</v>
      </c>
      <c r="B533" s="297" t="s">
        <v>676</v>
      </c>
      <c r="C533" s="487"/>
      <c r="D533" s="94">
        <v>0</v>
      </c>
      <c r="E533" s="94">
        <v>663211.18000000005</v>
      </c>
      <c r="F533" s="94">
        <v>0</v>
      </c>
      <c r="G533" s="94">
        <v>0</v>
      </c>
      <c r="H533" s="94">
        <v>0</v>
      </c>
    </row>
    <row r="534" spans="1:8">
      <c r="A534" s="88">
        <v>294</v>
      </c>
      <c r="B534" s="297" t="s">
        <v>677</v>
      </c>
      <c r="C534" s="487"/>
      <c r="D534" s="94">
        <v>0</v>
      </c>
      <c r="E534" s="94">
        <v>213169.4</v>
      </c>
      <c r="F534" s="94">
        <v>0</v>
      </c>
      <c r="G534" s="94">
        <v>0</v>
      </c>
      <c r="H534" s="94">
        <v>0</v>
      </c>
    </row>
    <row r="535" spans="1:8">
      <c r="A535" s="88">
        <v>295</v>
      </c>
      <c r="B535" s="297" t="s">
        <v>678</v>
      </c>
      <c r="C535" s="487"/>
      <c r="D535" s="94">
        <v>0</v>
      </c>
      <c r="E535" s="94">
        <v>132795.35999999999</v>
      </c>
      <c r="F535" s="94">
        <v>0</v>
      </c>
      <c r="G535" s="94">
        <v>0</v>
      </c>
      <c r="H535" s="94">
        <v>0</v>
      </c>
    </row>
    <row r="536" spans="1:8">
      <c r="A536" s="88">
        <v>296</v>
      </c>
      <c r="B536" s="297" t="s">
        <v>679</v>
      </c>
      <c r="C536" s="487"/>
      <c r="D536" s="94">
        <v>0</v>
      </c>
      <c r="E536" s="94">
        <v>121584.49</v>
      </c>
      <c r="F536" s="94">
        <v>0</v>
      </c>
      <c r="G536" s="94">
        <v>0</v>
      </c>
      <c r="H536" s="94">
        <v>0</v>
      </c>
    </row>
    <row r="537" spans="1:8">
      <c r="A537" s="88">
        <v>297</v>
      </c>
      <c r="B537" s="297" t="s">
        <v>680</v>
      </c>
      <c r="C537" s="487"/>
      <c r="D537" s="94">
        <v>0</v>
      </c>
      <c r="E537" s="94">
        <v>151002.94</v>
      </c>
      <c r="F537" s="94">
        <v>0</v>
      </c>
      <c r="G537" s="94">
        <v>0</v>
      </c>
      <c r="H537" s="94">
        <v>0</v>
      </c>
    </row>
    <row r="538" spans="1:8">
      <c r="A538" s="88">
        <v>298</v>
      </c>
      <c r="B538" s="297" t="s">
        <v>681</v>
      </c>
      <c r="C538" s="487"/>
      <c r="D538" s="94">
        <v>0</v>
      </c>
      <c r="E538" s="94">
        <v>134135.54999999999</v>
      </c>
      <c r="F538" s="94">
        <v>0</v>
      </c>
      <c r="G538" s="94">
        <v>0</v>
      </c>
      <c r="H538" s="94">
        <v>0</v>
      </c>
    </row>
    <row r="539" spans="1:8">
      <c r="A539" s="88">
        <v>299</v>
      </c>
      <c r="B539" s="297" t="s">
        <v>682</v>
      </c>
      <c r="C539" s="487"/>
      <c r="D539" s="94">
        <v>0</v>
      </c>
      <c r="E539" s="94">
        <v>235998.78</v>
      </c>
      <c r="F539" s="94">
        <v>0</v>
      </c>
      <c r="G539" s="94">
        <v>0</v>
      </c>
      <c r="H539" s="94">
        <v>0</v>
      </c>
    </row>
    <row r="540" spans="1:8">
      <c r="A540" s="88">
        <v>300</v>
      </c>
      <c r="B540" s="297" t="s">
        <v>683</v>
      </c>
      <c r="C540" s="487"/>
      <c r="D540" s="94">
        <v>0</v>
      </c>
      <c r="E540" s="94">
        <v>149537.92000000001</v>
      </c>
      <c r="F540" s="94">
        <v>0</v>
      </c>
      <c r="G540" s="94">
        <v>0</v>
      </c>
      <c r="H540" s="94">
        <v>0</v>
      </c>
    </row>
    <row r="541" spans="1:8">
      <c r="A541" s="88">
        <v>301</v>
      </c>
      <c r="B541" s="297" t="s">
        <v>684</v>
      </c>
      <c r="C541" s="487"/>
      <c r="D541" s="94">
        <v>174301.41</v>
      </c>
      <c r="E541" s="94">
        <v>0</v>
      </c>
      <c r="F541" s="94">
        <v>0</v>
      </c>
      <c r="G541" s="94">
        <v>0</v>
      </c>
      <c r="H541" s="94">
        <v>0</v>
      </c>
    </row>
    <row r="542" spans="1:8">
      <c r="A542" s="88">
        <v>302</v>
      </c>
      <c r="B542" s="297" t="s">
        <v>685</v>
      </c>
      <c r="C542" s="487"/>
      <c r="D542" s="94">
        <v>119669.73</v>
      </c>
      <c r="E542" s="94">
        <v>0</v>
      </c>
      <c r="F542" s="94">
        <v>0</v>
      </c>
      <c r="G542" s="94">
        <v>0</v>
      </c>
      <c r="H542" s="94">
        <v>0</v>
      </c>
    </row>
    <row r="543" spans="1:8">
      <c r="A543" s="88">
        <v>303</v>
      </c>
      <c r="B543" s="297" t="s">
        <v>686</v>
      </c>
      <c r="C543" s="487"/>
      <c r="D543" s="94">
        <v>328445.73</v>
      </c>
      <c r="E543" s="94">
        <v>0</v>
      </c>
      <c r="F543" s="94">
        <v>0</v>
      </c>
      <c r="G543" s="94">
        <v>0</v>
      </c>
      <c r="H543" s="94">
        <v>0</v>
      </c>
    </row>
    <row r="544" spans="1:8">
      <c r="A544" s="88">
        <v>304</v>
      </c>
      <c r="B544" s="297" t="s">
        <v>687</v>
      </c>
      <c r="C544" s="487"/>
      <c r="D544" s="94">
        <v>121158.5</v>
      </c>
      <c r="E544" s="94">
        <v>0</v>
      </c>
      <c r="F544" s="94">
        <v>0</v>
      </c>
      <c r="G544" s="94">
        <v>0</v>
      </c>
      <c r="H544" s="94">
        <v>0</v>
      </c>
    </row>
    <row r="545" spans="1:8">
      <c r="A545" s="88">
        <v>305</v>
      </c>
      <c r="B545" s="297" t="s">
        <v>688</v>
      </c>
      <c r="C545" s="487"/>
      <c r="D545" s="94">
        <v>162694.63</v>
      </c>
      <c r="E545" s="94">
        <v>0</v>
      </c>
      <c r="F545" s="94">
        <v>0</v>
      </c>
      <c r="G545" s="94">
        <v>0</v>
      </c>
      <c r="H545" s="94">
        <v>0</v>
      </c>
    </row>
    <row r="546" spans="1:8">
      <c r="A546" s="88">
        <v>306</v>
      </c>
      <c r="B546" s="297" t="s">
        <v>689</v>
      </c>
      <c r="C546" s="487"/>
      <c r="D546" s="94">
        <v>202241</v>
      </c>
      <c r="E546" s="94">
        <v>0</v>
      </c>
      <c r="F546" s="94">
        <v>0</v>
      </c>
      <c r="G546" s="94">
        <v>0</v>
      </c>
      <c r="H546" s="94">
        <v>0</v>
      </c>
    </row>
    <row r="547" spans="1:8">
      <c r="A547" s="88">
        <v>307</v>
      </c>
      <c r="B547" s="297" t="s">
        <v>690</v>
      </c>
      <c r="C547" s="487"/>
      <c r="D547" s="94">
        <v>109250.55</v>
      </c>
      <c r="E547" s="94">
        <v>0</v>
      </c>
      <c r="F547" s="94">
        <v>0</v>
      </c>
      <c r="G547" s="94">
        <v>0</v>
      </c>
      <c r="H547" s="94">
        <v>0</v>
      </c>
    </row>
    <row r="548" spans="1:8">
      <c r="A548" s="88">
        <v>308</v>
      </c>
      <c r="B548" s="297" t="s">
        <v>691</v>
      </c>
      <c r="C548" s="487"/>
      <c r="D548" s="94">
        <v>213362.94</v>
      </c>
      <c r="E548" s="94">
        <v>0</v>
      </c>
      <c r="F548" s="94">
        <v>0</v>
      </c>
      <c r="G548" s="94">
        <v>0</v>
      </c>
      <c r="H548" s="94">
        <v>0</v>
      </c>
    </row>
    <row r="549" spans="1:8">
      <c r="A549" s="88">
        <v>309</v>
      </c>
      <c r="B549" s="297" t="s">
        <v>692</v>
      </c>
      <c r="C549" s="487"/>
      <c r="D549" s="94">
        <v>407403</v>
      </c>
      <c r="E549" s="94">
        <v>0</v>
      </c>
      <c r="F549" s="94">
        <v>0</v>
      </c>
      <c r="G549" s="94">
        <v>0</v>
      </c>
      <c r="H549" s="94">
        <v>0</v>
      </c>
    </row>
    <row r="550" spans="1:8">
      <c r="A550" s="88">
        <v>310</v>
      </c>
      <c r="B550" s="297" t="s">
        <v>693</v>
      </c>
      <c r="C550" s="487"/>
      <c r="D550" s="94">
        <v>177826.9</v>
      </c>
      <c r="E550" s="94">
        <v>0</v>
      </c>
      <c r="F550" s="94">
        <v>0</v>
      </c>
      <c r="G550" s="94">
        <v>0</v>
      </c>
      <c r="H550" s="94">
        <v>0</v>
      </c>
    </row>
    <row r="551" spans="1:8">
      <c r="A551" s="88">
        <v>311</v>
      </c>
      <c r="B551" s="297" t="s">
        <v>694</v>
      </c>
      <c r="C551" s="487"/>
      <c r="D551" s="94">
        <v>346800</v>
      </c>
      <c r="E551" s="94">
        <v>0</v>
      </c>
      <c r="F551" s="94">
        <v>0</v>
      </c>
      <c r="G551" s="94">
        <v>0</v>
      </c>
      <c r="H551" s="94">
        <v>0</v>
      </c>
    </row>
    <row r="552" spans="1:8">
      <c r="A552" s="88"/>
      <c r="B552" s="28"/>
      <c r="C552" s="95"/>
      <c r="D552" s="94"/>
      <c r="E552" s="94"/>
      <c r="F552" s="94"/>
      <c r="G552" s="94"/>
      <c r="H552" s="94"/>
    </row>
    <row r="553" spans="1:8">
      <c r="A553" s="88"/>
      <c r="B553" s="28"/>
      <c r="C553" s="95"/>
      <c r="D553" s="94"/>
      <c r="E553" s="94"/>
      <c r="F553" s="94"/>
      <c r="G553" s="94"/>
      <c r="H553" s="94"/>
    </row>
    <row r="554" spans="1:8" ht="15.75" customHeight="1">
      <c r="A554" s="92" t="s">
        <v>771</v>
      </c>
      <c r="B554" s="490" t="s">
        <v>772</v>
      </c>
      <c r="C554" s="491"/>
      <c r="D554" s="94"/>
      <c r="E554" s="94"/>
      <c r="F554" s="94"/>
      <c r="G554" s="94"/>
      <c r="H554" s="94"/>
    </row>
    <row r="555" spans="1:8" ht="15.75" customHeight="1">
      <c r="A555" s="88">
        <v>1</v>
      </c>
      <c r="B555" s="297" t="s">
        <v>476</v>
      </c>
      <c r="C555" s="487"/>
      <c r="D555" s="94">
        <v>1319060.42</v>
      </c>
      <c r="E555" s="94">
        <v>710533.46</v>
      </c>
      <c r="F555" s="94">
        <v>1956324.49</v>
      </c>
      <c r="G555" s="94">
        <v>1591877.96</v>
      </c>
      <c r="H555" s="94">
        <v>1686745</v>
      </c>
    </row>
    <row r="556" spans="1:8" ht="15.75" customHeight="1">
      <c r="A556" s="88">
        <v>2</v>
      </c>
      <c r="B556" s="297" t="s">
        <v>461</v>
      </c>
      <c r="C556" s="487"/>
      <c r="D556" s="94">
        <v>299110</v>
      </c>
      <c r="E556" s="94">
        <v>909450.39</v>
      </c>
      <c r="F556" s="94">
        <v>27292.98</v>
      </c>
      <c r="G556" s="94">
        <v>0</v>
      </c>
      <c r="H556" s="94">
        <v>291480.5</v>
      </c>
    </row>
    <row r="557" spans="1:8">
      <c r="A557" s="88">
        <v>3</v>
      </c>
      <c r="B557" s="297" t="s">
        <v>696</v>
      </c>
      <c r="C557" s="487"/>
      <c r="D557" s="94">
        <v>172675.8</v>
      </c>
      <c r="E557" s="94">
        <v>0</v>
      </c>
      <c r="F557" s="94">
        <v>0</v>
      </c>
      <c r="G557" s="94">
        <v>0</v>
      </c>
      <c r="H557" s="94">
        <v>0</v>
      </c>
    </row>
    <row r="558" spans="1:8" ht="15.75" customHeight="1">
      <c r="A558" s="88">
        <v>4</v>
      </c>
      <c r="B558" s="297" t="s">
        <v>466</v>
      </c>
      <c r="C558" s="487"/>
      <c r="D558" s="94">
        <v>148500.9</v>
      </c>
      <c r="E558" s="94">
        <v>0</v>
      </c>
      <c r="F558" s="94">
        <v>0</v>
      </c>
      <c r="G558" s="94">
        <v>318756.62</v>
      </c>
      <c r="H558" s="94">
        <v>0</v>
      </c>
    </row>
    <row r="559" spans="1:8" ht="15.75" customHeight="1">
      <c r="A559" s="88">
        <v>5</v>
      </c>
      <c r="B559" s="297" t="s">
        <v>467</v>
      </c>
      <c r="C559" s="487"/>
      <c r="D559" s="94">
        <v>0</v>
      </c>
      <c r="E559" s="94">
        <v>563739</v>
      </c>
      <c r="F559" s="94">
        <v>2467601.7000000002</v>
      </c>
      <c r="G559" s="94">
        <v>30900.36</v>
      </c>
      <c r="H559" s="94">
        <v>0</v>
      </c>
    </row>
    <row r="560" spans="1:8" ht="15.75" customHeight="1">
      <c r="A560" s="88">
        <v>6</v>
      </c>
      <c r="B560" s="297" t="s">
        <v>697</v>
      </c>
      <c r="C560" s="487"/>
      <c r="D560" s="94">
        <v>0</v>
      </c>
      <c r="E560" s="94">
        <v>1041725</v>
      </c>
      <c r="F560" s="94">
        <v>0</v>
      </c>
      <c r="G560" s="94">
        <v>0</v>
      </c>
      <c r="H560" s="94">
        <v>0</v>
      </c>
    </row>
    <row r="561" spans="1:8" ht="15.75" customHeight="1">
      <c r="A561" s="88">
        <v>7</v>
      </c>
      <c r="B561" s="297" t="s">
        <v>469</v>
      </c>
      <c r="C561" s="487"/>
      <c r="D561" s="94">
        <v>0</v>
      </c>
      <c r="E561" s="94">
        <v>31954.720000000001</v>
      </c>
      <c r="F561" s="94">
        <v>0</v>
      </c>
      <c r="G561" s="94">
        <v>0</v>
      </c>
      <c r="H561" s="94">
        <v>0</v>
      </c>
    </row>
    <row r="562" spans="1:8" ht="15.75" customHeight="1">
      <c r="A562" s="88">
        <v>8</v>
      </c>
      <c r="B562" s="297" t="s">
        <v>698</v>
      </c>
      <c r="C562" s="487"/>
      <c r="D562" s="94">
        <v>0</v>
      </c>
      <c r="E562" s="94">
        <v>3848039</v>
      </c>
      <c r="F562" s="94">
        <v>0</v>
      </c>
      <c r="G562" s="94">
        <v>0</v>
      </c>
      <c r="H562" s="94">
        <v>0</v>
      </c>
    </row>
    <row r="563" spans="1:8" ht="15.75" customHeight="1">
      <c r="A563" s="88">
        <v>9</v>
      </c>
      <c r="B563" s="297" t="s">
        <v>699</v>
      </c>
      <c r="C563" s="487"/>
      <c r="D563" s="94">
        <v>0</v>
      </c>
      <c r="E563" s="94">
        <v>2040625</v>
      </c>
      <c r="F563" s="94">
        <v>0</v>
      </c>
      <c r="G563" s="94">
        <v>0</v>
      </c>
      <c r="H563" s="94">
        <v>0</v>
      </c>
    </row>
    <row r="564" spans="1:8" ht="15.75" customHeight="1">
      <c r="A564" s="88">
        <v>10</v>
      </c>
      <c r="B564" s="297" t="s">
        <v>700</v>
      </c>
      <c r="C564" s="487"/>
      <c r="D564" s="94">
        <v>0</v>
      </c>
      <c r="E564" s="94">
        <v>1852001</v>
      </c>
      <c r="F564" s="94">
        <v>0</v>
      </c>
      <c r="G564" s="94">
        <v>0</v>
      </c>
      <c r="H564" s="94">
        <v>0</v>
      </c>
    </row>
    <row r="565" spans="1:8" ht="15.75" customHeight="1">
      <c r="A565" s="88">
        <v>11</v>
      </c>
      <c r="B565" s="297" t="s">
        <v>701</v>
      </c>
      <c r="C565" s="487"/>
      <c r="D565" s="94">
        <v>0</v>
      </c>
      <c r="E565" s="94">
        <v>217675</v>
      </c>
      <c r="F565" s="94">
        <v>0</v>
      </c>
      <c r="G565" s="94">
        <v>0</v>
      </c>
      <c r="H565" s="94">
        <v>0</v>
      </c>
    </row>
    <row r="566" spans="1:8" ht="15.75" customHeight="1">
      <c r="A566" s="88">
        <v>12</v>
      </c>
      <c r="B566" s="297" t="s">
        <v>473</v>
      </c>
      <c r="C566" s="487"/>
      <c r="D566" s="94">
        <v>0</v>
      </c>
      <c r="E566" s="94">
        <v>23910.99</v>
      </c>
      <c r="F566" s="94">
        <v>0</v>
      </c>
      <c r="G566" s="94">
        <v>0</v>
      </c>
      <c r="H566" s="94">
        <v>0</v>
      </c>
    </row>
    <row r="567" spans="1:8" ht="15.75" customHeight="1">
      <c r="A567" s="88">
        <v>15</v>
      </c>
      <c r="B567" s="297" t="s">
        <v>702</v>
      </c>
      <c r="C567" s="487"/>
      <c r="D567" s="94">
        <v>0</v>
      </c>
      <c r="E567" s="94">
        <v>0</v>
      </c>
      <c r="F567" s="94">
        <v>1993158.34</v>
      </c>
      <c r="G567" s="94">
        <v>0</v>
      </c>
      <c r="H567" s="94">
        <v>0</v>
      </c>
    </row>
    <row r="568" spans="1:8" ht="15.75" customHeight="1">
      <c r="A568" s="88">
        <v>16</v>
      </c>
      <c r="B568" s="297" t="s">
        <v>703</v>
      </c>
      <c r="C568" s="487"/>
      <c r="D568" s="94">
        <v>0</v>
      </c>
      <c r="E568" s="94">
        <v>0</v>
      </c>
      <c r="F568" s="94">
        <v>166994.4</v>
      </c>
      <c r="G568" s="94">
        <v>0</v>
      </c>
      <c r="H568" s="94">
        <v>0</v>
      </c>
    </row>
    <row r="569" spans="1:8" ht="15.75" customHeight="1">
      <c r="A569" s="88">
        <v>17</v>
      </c>
      <c r="B569" s="297" t="s">
        <v>704</v>
      </c>
      <c r="C569" s="487"/>
      <c r="D569" s="94">
        <v>0</v>
      </c>
      <c r="E569" s="94">
        <v>0</v>
      </c>
      <c r="F569" s="94">
        <v>207213</v>
      </c>
      <c r="G569" s="94">
        <v>0</v>
      </c>
      <c r="H569" s="94">
        <v>0</v>
      </c>
    </row>
    <row r="570" spans="1:8" ht="15.75" customHeight="1">
      <c r="A570" s="88">
        <v>18</v>
      </c>
      <c r="B570" s="297" t="s">
        <v>706</v>
      </c>
      <c r="C570" s="487"/>
      <c r="D570" s="94">
        <v>0</v>
      </c>
      <c r="E570" s="94">
        <v>0</v>
      </c>
      <c r="F570" s="94">
        <v>773551.64</v>
      </c>
      <c r="G570" s="94">
        <v>0</v>
      </c>
      <c r="H570" s="94">
        <v>0</v>
      </c>
    </row>
    <row r="571" spans="1:8" ht="15.75" customHeight="1">
      <c r="A571" s="88">
        <v>19</v>
      </c>
      <c r="B571" s="297" t="s">
        <v>707</v>
      </c>
      <c r="C571" s="487"/>
      <c r="D571" s="94">
        <v>0</v>
      </c>
      <c r="E571" s="94">
        <v>0</v>
      </c>
      <c r="F571" s="94">
        <v>465460</v>
      </c>
      <c r="G571" s="94">
        <v>0</v>
      </c>
      <c r="H571" s="94">
        <v>0</v>
      </c>
    </row>
    <row r="572" spans="1:8" ht="15.75" customHeight="1">
      <c r="A572" s="88">
        <v>20</v>
      </c>
      <c r="B572" s="297" t="s">
        <v>708</v>
      </c>
      <c r="C572" s="487"/>
      <c r="D572" s="94">
        <v>0</v>
      </c>
      <c r="E572" s="94">
        <v>0</v>
      </c>
      <c r="F572" s="94">
        <v>174969.66</v>
      </c>
      <c r="G572" s="94">
        <v>0</v>
      </c>
      <c r="H572" s="94">
        <v>0</v>
      </c>
    </row>
    <row r="573" spans="1:8" ht="15.75" customHeight="1">
      <c r="A573" s="88">
        <v>21</v>
      </c>
      <c r="B573" s="297" t="s">
        <v>709</v>
      </c>
      <c r="C573" s="487"/>
      <c r="D573" s="94">
        <v>0</v>
      </c>
      <c r="E573" s="94">
        <v>0</v>
      </c>
      <c r="F573" s="94">
        <v>162161.62</v>
      </c>
      <c r="G573" s="94">
        <v>0</v>
      </c>
      <c r="H573" s="94">
        <v>0</v>
      </c>
    </row>
    <row r="574" spans="1:8" ht="15.75" customHeight="1">
      <c r="A574" s="88">
        <v>22</v>
      </c>
      <c r="B574" s="297" t="s">
        <v>508</v>
      </c>
      <c r="C574" s="487"/>
      <c r="D574" s="94">
        <v>0</v>
      </c>
      <c r="E574" s="94">
        <v>0</v>
      </c>
      <c r="F574" s="94">
        <v>325731.46999999997</v>
      </c>
      <c r="G574" s="94">
        <v>0</v>
      </c>
      <c r="H574" s="94">
        <v>0</v>
      </c>
    </row>
    <row r="575" spans="1:8" ht="15.75" customHeight="1">
      <c r="A575" s="88">
        <v>23</v>
      </c>
      <c r="B575" s="297" t="s">
        <v>471</v>
      </c>
      <c r="C575" s="487"/>
      <c r="D575" s="94">
        <v>0</v>
      </c>
      <c r="E575" s="94">
        <v>0</v>
      </c>
      <c r="F575" s="94">
        <v>240671.54</v>
      </c>
      <c r="G575" s="94">
        <v>0</v>
      </c>
      <c r="H575" s="94">
        <v>0</v>
      </c>
    </row>
    <row r="576" spans="1:8" ht="15.75" customHeight="1">
      <c r="A576" s="88">
        <v>24</v>
      </c>
      <c r="B576" s="297" t="s">
        <v>710</v>
      </c>
      <c r="C576" s="487"/>
      <c r="D576" s="94">
        <v>0</v>
      </c>
      <c r="E576" s="94">
        <v>0</v>
      </c>
      <c r="F576" s="94">
        <v>196785.95</v>
      </c>
      <c r="G576" s="94">
        <v>0</v>
      </c>
      <c r="H576" s="94">
        <v>0</v>
      </c>
    </row>
    <row r="577" spans="1:8" ht="15.75" customHeight="1">
      <c r="A577" s="88">
        <v>25</v>
      </c>
      <c r="B577" s="297" t="s">
        <v>510</v>
      </c>
      <c r="C577" s="487"/>
      <c r="D577" s="94">
        <v>0</v>
      </c>
      <c r="E577" s="94">
        <v>0</v>
      </c>
      <c r="F577" s="94">
        <v>340188.87</v>
      </c>
      <c r="G577" s="94">
        <v>0</v>
      </c>
      <c r="H577" s="94">
        <v>0</v>
      </c>
    </row>
    <row r="578" spans="1:8" ht="15.75" customHeight="1">
      <c r="A578" s="88">
        <v>26</v>
      </c>
      <c r="B578" s="297" t="s">
        <v>475</v>
      </c>
      <c r="C578" s="487"/>
      <c r="D578" s="94">
        <v>0</v>
      </c>
      <c r="E578" s="94">
        <v>0</v>
      </c>
      <c r="F578" s="94">
        <v>50635.4</v>
      </c>
      <c r="G578" s="94">
        <v>6102407.7599999998</v>
      </c>
      <c r="H578" s="94">
        <v>1633010.2</v>
      </c>
    </row>
    <row r="579" spans="1:8" ht="15.75" customHeight="1">
      <c r="A579" s="88">
        <v>27</v>
      </c>
      <c r="B579" s="297" t="s">
        <v>705</v>
      </c>
      <c r="C579" s="487"/>
      <c r="D579" s="94">
        <v>0</v>
      </c>
      <c r="E579" s="94">
        <v>0</v>
      </c>
      <c r="F579" s="94">
        <v>80148.100000000006</v>
      </c>
      <c r="G579" s="94">
        <v>0</v>
      </c>
      <c r="H579" s="94">
        <v>0</v>
      </c>
    </row>
    <row r="580" spans="1:8">
      <c r="A580" s="88">
        <v>28</v>
      </c>
      <c r="B580" s="297" t="s">
        <v>485</v>
      </c>
      <c r="C580" s="487"/>
      <c r="D580" s="94">
        <v>0</v>
      </c>
      <c r="E580" s="94">
        <v>0</v>
      </c>
      <c r="F580" s="94">
        <v>1030.9000000000001</v>
      </c>
      <c r="G580" s="94">
        <v>0</v>
      </c>
      <c r="H580" s="94">
        <v>0</v>
      </c>
    </row>
    <row r="581" spans="1:8">
      <c r="A581" s="88">
        <v>29</v>
      </c>
      <c r="B581" s="297" t="s">
        <v>496</v>
      </c>
      <c r="C581" s="487"/>
      <c r="D581" s="94">
        <v>0</v>
      </c>
      <c r="E581" s="94">
        <v>0</v>
      </c>
      <c r="F581" s="94">
        <v>20637.939999999999</v>
      </c>
      <c r="G581" s="94">
        <v>0</v>
      </c>
      <c r="H581" s="94">
        <v>343960.83</v>
      </c>
    </row>
    <row r="582" spans="1:8">
      <c r="A582" s="88">
        <v>30</v>
      </c>
      <c r="B582" s="297" t="s">
        <v>474</v>
      </c>
      <c r="C582" s="487"/>
      <c r="D582" s="94">
        <v>0</v>
      </c>
      <c r="E582" s="94">
        <v>0</v>
      </c>
      <c r="F582" s="94">
        <v>2925.06</v>
      </c>
      <c r="G582" s="94">
        <v>4334135.6900000004</v>
      </c>
      <c r="H582" s="94">
        <v>2357397.38</v>
      </c>
    </row>
    <row r="583" spans="1:8">
      <c r="A583" s="88">
        <v>31</v>
      </c>
      <c r="B583" s="297" t="s">
        <v>478</v>
      </c>
      <c r="C583" s="487"/>
      <c r="D583" s="94">
        <v>0</v>
      </c>
      <c r="E583" s="94">
        <v>0</v>
      </c>
      <c r="F583" s="94">
        <v>3719.04</v>
      </c>
      <c r="G583" s="94">
        <v>237832.4</v>
      </c>
      <c r="H583" s="94">
        <v>0</v>
      </c>
    </row>
    <row r="584" spans="1:8">
      <c r="A584" s="88">
        <v>32</v>
      </c>
      <c r="B584" s="297" t="s">
        <v>480</v>
      </c>
      <c r="C584" s="298"/>
      <c r="D584" s="94">
        <v>0</v>
      </c>
      <c r="E584" s="94">
        <v>0</v>
      </c>
      <c r="F584" s="94">
        <v>21088.11</v>
      </c>
      <c r="G584" s="94">
        <v>0</v>
      </c>
      <c r="H584" s="94">
        <v>0</v>
      </c>
    </row>
    <row r="585" spans="1:8">
      <c r="A585" s="88">
        <v>33</v>
      </c>
      <c r="B585" s="297" t="s">
        <v>481</v>
      </c>
      <c r="C585" s="298"/>
      <c r="D585" s="94">
        <v>0</v>
      </c>
      <c r="E585" s="94">
        <v>0</v>
      </c>
      <c r="F585" s="94">
        <v>2760.12</v>
      </c>
      <c r="G585" s="94">
        <v>0</v>
      </c>
      <c r="H585" s="94">
        <v>0</v>
      </c>
    </row>
    <row r="586" spans="1:8">
      <c r="A586" s="88">
        <v>34</v>
      </c>
      <c r="B586" s="297" t="s">
        <v>507</v>
      </c>
      <c r="C586" s="298"/>
      <c r="D586" s="94">
        <v>0</v>
      </c>
      <c r="E586" s="94">
        <v>0</v>
      </c>
      <c r="F586" s="94">
        <f>3702.52+86.39</f>
        <v>3788.91</v>
      </c>
      <c r="G586" s="94">
        <v>218754.14</v>
      </c>
      <c r="H586" s="94">
        <v>0</v>
      </c>
    </row>
    <row r="587" spans="1:8">
      <c r="A587" s="88">
        <v>35</v>
      </c>
      <c r="B587" s="297" t="s">
        <v>711</v>
      </c>
      <c r="C587" s="298"/>
      <c r="D587" s="94">
        <v>0</v>
      </c>
      <c r="E587" s="94">
        <v>0</v>
      </c>
      <c r="F587" s="94">
        <v>0</v>
      </c>
      <c r="G587" s="94">
        <v>240242.64</v>
      </c>
      <c r="H587" s="94">
        <v>0</v>
      </c>
    </row>
    <row r="588" spans="1:8">
      <c r="A588" s="88">
        <v>36</v>
      </c>
      <c r="B588" s="297" t="s">
        <v>463</v>
      </c>
      <c r="C588" s="298"/>
      <c r="D588" s="94">
        <v>0</v>
      </c>
      <c r="E588" s="94">
        <v>0</v>
      </c>
      <c r="F588" s="94">
        <v>0</v>
      </c>
      <c r="G588" s="94">
        <v>176311.28</v>
      </c>
      <c r="H588" s="94">
        <v>0</v>
      </c>
    </row>
    <row r="589" spans="1:8">
      <c r="A589" s="88">
        <v>37</v>
      </c>
      <c r="B589" s="297" t="s">
        <v>482</v>
      </c>
      <c r="C589" s="298"/>
      <c r="D589" s="94">
        <v>0</v>
      </c>
      <c r="E589" s="94">
        <v>0</v>
      </c>
      <c r="F589" s="94">
        <v>0</v>
      </c>
      <c r="G589" s="94">
        <v>244697.72</v>
      </c>
      <c r="H589" s="94">
        <v>244698</v>
      </c>
    </row>
    <row r="590" spans="1:8">
      <c r="A590" s="88">
        <v>38</v>
      </c>
      <c r="B590" s="297" t="s">
        <v>483</v>
      </c>
      <c r="C590" s="298"/>
      <c r="D590" s="94">
        <v>0</v>
      </c>
      <c r="E590" s="94">
        <v>0</v>
      </c>
      <c r="F590" s="94">
        <v>0</v>
      </c>
      <c r="G590" s="94">
        <v>207213</v>
      </c>
      <c r="H590" s="94">
        <v>414426.4</v>
      </c>
    </row>
    <row r="591" spans="1:8">
      <c r="A591" s="88">
        <v>39</v>
      </c>
      <c r="B591" s="297" t="s">
        <v>515</v>
      </c>
      <c r="C591" s="298"/>
      <c r="D591" s="94">
        <v>0</v>
      </c>
      <c r="E591" s="94">
        <v>0</v>
      </c>
      <c r="F591" s="94">
        <v>0</v>
      </c>
      <c r="G591" s="94">
        <v>191079.41</v>
      </c>
      <c r="H591" s="94">
        <v>181444.01</v>
      </c>
    </row>
    <row r="592" spans="1:8">
      <c r="A592" s="88">
        <v>40</v>
      </c>
      <c r="B592" s="297" t="s">
        <v>516</v>
      </c>
      <c r="C592" s="298"/>
      <c r="D592" s="94">
        <v>0</v>
      </c>
      <c r="E592" s="94">
        <v>0</v>
      </c>
      <c r="F592" s="94">
        <v>0</v>
      </c>
      <c r="G592" s="94">
        <v>186261.71</v>
      </c>
      <c r="H592" s="94">
        <v>186261.71</v>
      </c>
    </row>
    <row r="593" spans="1:8">
      <c r="A593" s="88">
        <v>41</v>
      </c>
      <c r="B593" s="297" t="s">
        <v>519</v>
      </c>
      <c r="C593" s="298"/>
      <c r="D593" s="94">
        <v>0</v>
      </c>
      <c r="E593" s="94">
        <v>0</v>
      </c>
      <c r="F593" s="94">
        <v>0</v>
      </c>
      <c r="G593" s="94">
        <v>420193.64</v>
      </c>
      <c r="H593" s="94">
        <v>0</v>
      </c>
    </row>
    <row r="594" spans="1:8">
      <c r="A594" s="88">
        <v>42</v>
      </c>
      <c r="B594" s="297" t="s">
        <v>520</v>
      </c>
      <c r="C594" s="298"/>
      <c r="D594" s="94">
        <v>0</v>
      </c>
      <c r="E594" s="94">
        <v>0</v>
      </c>
      <c r="F594" s="94">
        <v>0</v>
      </c>
      <c r="G594" s="94">
        <v>358919.5</v>
      </c>
      <c r="H594" s="94">
        <v>0</v>
      </c>
    </row>
    <row r="595" spans="1:8">
      <c r="A595" s="88">
        <v>43</v>
      </c>
      <c r="B595" s="297" t="s">
        <v>712</v>
      </c>
      <c r="C595" s="298"/>
      <c r="D595" s="94">
        <v>0</v>
      </c>
      <c r="E595" s="94">
        <v>0</v>
      </c>
      <c r="F595" s="94">
        <v>0</v>
      </c>
      <c r="G595" s="94">
        <v>1534093</v>
      </c>
      <c r="H595" s="94">
        <v>0</v>
      </c>
    </row>
    <row r="596" spans="1:8">
      <c r="A596" s="88">
        <v>44</v>
      </c>
      <c r="B596" s="297" t="s">
        <v>713</v>
      </c>
      <c r="C596" s="298"/>
      <c r="D596" s="94">
        <v>0</v>
      </c>
      <c r="E596" s="94">
        <v>0</v>
      </c>
      <c r="F596" s="94">
        <v>0</v>
      </c>
      <c r="G596" s="94">
        <v>152342.03</v>
      </c>
      <c r="H596" s="94">
        <v>177045.48</v>
      </c>
    </row>
    <row r="597" spans="1:8">
      <c r="A597" s="88">
        <v>45</v>
      </c>
      <c r="B597" s="297" t="s">
        <v>714</v>
      </c>
      <c r="C597" s="298"/>
      <c r="D597" s="94">
        <v>0</v>
      </c>
      <c r="E597" s="94">
        <v>0</v>
      </c>
      <c r="F597" s="94">
        <v>0</v>
      </c>
      <c r="G597" s="94">
        <v>325878.2</v>
      </c>
      <c r="H597" s="94">
        <v>382329.84</v>
      </c>
    </row>
    <row r="598" spans="1:8">
      <c r="A598" s="88">
        <v>46</v>
      </c>
      <c r="B598" s="297" t="s">
        <v>715</v>
      </c>
      <c r="C598" s="298"/>
      <c r="D598" s="94">
        <v>0</v>
      </c>
      <c r="E598" s="94">
        <v>0</v>
      </c>
      <c r="F598" s="94">
        <v>0</v>
      </c>
      <c r="G598" s="94">
        <v>115836.15</v>
      </c>
      <c r="H598" s="94">
        <v>135902.24</v>
      </c>
    </row>
    <row r="599" spans="1:8">
      <c r="A599" s="88">
        <v>47</v>
      </c>
      <c r="B599" s="297" t="s">
        <v>716</v>
      </c>
      <c r="C599" s="298"/>
      <c r="D599" s="94">
        <v>0</v>
      </c>
      <c r="E599" s="94">
        <v>0</v>
      </c>
      <c r="F599" s="94">
        <v>0</v>
      </c>
      <c r="G599" s="94">
        <v>466043.53</v>
      </c>
      <c r="H599" s="94">
        <v>546774.73</v>
      </c>
    </row>
    <row r="600" spans="1:8">
      <c r="A600" s="88">
        <v>48</v>
      </c>
      <c r="B600" s="297" t="s">
        <v>717</v>
      </c>
      <c r="C600" s="298"/>
      <c r="D600" s="94">
        <v>0</v>
      </c>
      <c r="E600" s="94">
        <v>0</v>
      </c>
      <c r="F600" s="94">
        <v>0</v>
      </c>
      <c r="G600" s="94">
        <v>241427.15</v>
      </c>
      <c r="H600" s="94">
        <v>270134.28000000003</v>
      </c>
    </row>
    <row r="601" spans="1:8">
      <c r="A601" s="88">
        <v>49</v>
      </c>
      <c r="B601" s="297" t="s">
        <v>718</v>
      </c>
      <c r="C601" s="298"/>
      <c r="D601" s="94">
        <v>0</v>
      </c>
      <c r="E601" s="94">
        <v>0</v>
      </c>
      <c r="F601" s="94">
        <v>0</v>
      </c>
      <c r="G601" s="94">
        <v>169877.58</v>
      </c>
      <c r="H601" s="94">
        <v>0</v>
      </c>
    </row>
    <row r="602" spans="1:8">
      <c r="A602" s="88">
        <v>50</v>
      </c>
      <c r="B602" s="297" t="s">
        <v>719</v>
      </c>
      <c r="C602" s="298"/>
      <c r="D602" s="94">
        <v>0</v>
      </c>
      <c r="E602" s="94">
        <v>0</v>
      </c>
      <c r="F602" s="94">
        <v>0</v>
      </c>
      <c r="G602" s="94">
        <v>1005437.23</v>
      </c>
      <c r="H602" s="94">
        <v>0</v>
      </c>
    </row>
    <row r="603" spans="1:8">
      <c r="A603" s="88">
        <v>51</v>
      </c>
      <c r="B603" s="297" t="s">
        <v>720</v>
      </c>
      <c r="C603" s="298"/>
      <c r="D603" s="94">
        <v>0</v>
      </c>
      <c r="E603" s="94">
        <v>0</v>
      </c>
      <c r="F603" s="94">
        <v>0</v>
      </c>
      <c r="G603" s="94">
        <v>206202.69</v>
      </c>
      <c r="H603" s="94">
        <v>0</v>
      </c>
    </row>
    <row r="604" spans="1:8">
      <c r="A604" s="88">
        <v>52</v>
      </c>
      <c r="B604" s="297" t="s">
        <v>721</v>
      </c>
      <c r="C604" s="298"/>
      <c r="D604" s="94">
        <v>0</v>
      </c>
      <c r="E604" s="94">
        <v>0</v>
      </c>
      <c r="F604" s="94">
        <v>0</v>
      </c>
      <c r="G604" s="94">
        <v>919095.25</v>
      </c>
      <c r="H604" s="94">
        <v>0</v>
      </c>
    </row>
    <row r="605" spans="1:8">
      <c r="A605" s="88">
        <v>53</v>
      </c>
      <c r="B605" s="297" t="s">
        <v>506</v>
      </c>
      <c r="C605" s="298"/>
      <c r="D605" s="94">
        <v>0</v>
      </c>
      <c r="E605" s="94">
        <v>0</v>
      </c>
      <c r="F605" s="94">
        <v>0</v>
      </c>
      <c r="G605" s="94">
        <v>139067.85999999999</v>
      </c>
      <c r="H605" s="94">
        <v>0</v>
      </c>
    </row>
    <row r="606" spans="1:8">
      <c r="A606" s="88">
        <v>54</v>
      </c>
      <c r="B606" s="297" t="s">
        <v>512</v>
      </c>
      <c r="C606" s="487"/>
      <c r="D606" s="94">
        <v>0</v>
      </c>
      <c r="E606" s="94">
        <v>0</v>
      </c>
      <c r="F606" s="94">
        <v>0</v>
      </c>
      <c r="G606" s="94">
        <v>7415.3</v>
      </c>
      <c r="H606" s="94">
        <v>0</v>
      </c>
    </row>
    <row r="607" spans="1:8">
      <c r="A607" s="88">
        <v>55</v>
      </c>
      <c r="B607" s="297" t="s">
        <v>511</v>
      </c>
      <c r="C607" s="487"/>
      <c r="D607" s="94">
        <v>0</v>
      </c>
      <c r="E607" s="94">
        <v>0</v>
      </c>
      <c r="F607" s="94">
        <v>0</v>
      </c>
      <c r="G607" s="94">
        <v>1839.65</v>
      </c>
      <c r="H607" s="94">
        <v>0</v>
      </c>
    </row>
    <row r="608" spans="1:8">
      <c r="A608" s="88">
        <v>56</v>
      </c>
      <c r="B608" s="297" t="s">
        <v>513</v>
      </c>
      <c r="C608" s="487"/>
      <c r="D608" s="94">
        <v>0</v>
      </c>
      <c r="E608" s="94">
        <v>0</v>
      </c>
      <c r="F608" s="94">
        <v>0</v>
      </c>
      <c r="G608" s="94">
        <v>1078.4100000000001</v>
      </c>
      <c r="H608" s="94">
        <v>0</v>
      </c>
    </row>
    <row r="609" spans="1:8">
      <c r="A609" s="88">
        <v>57</v>
      </c>
      <c r="B609" s="297" t="s">
        <v>773</v>
      </c>
      <c r="C609" s="487"/>
      <c r="D609" s="94">
        <v>0</v>
      </c>
      <c r="E609" s="94">
        <v>0</v>
      </c>
      <c r="F609" s="94">
        <v>0</v>
      </c>
      <c r="G609" s="94">
        <v>11591.16</v>
      </c>
      <c r="H609" s="94">
        <v>0</v>
      </c>
    </row>
    <row r="610" spans="1:8">
      <c r="A610" s="88">
        <v>58</v>
      </c>
      <c r="B610" s="297" t="s">
        <v>544</v>
      </c>
      <c r="C610" s="487"/>
      <c r="D610" s="94">
        <v>0</v>
      </c>
      <c r="E610" s="94">
        <v>0</v>
      </c>
      <c r="F610" s="94">
        <v>0</v>
      </c>
      <c r="G610" s="94">
        <v>3205.76</v>
      </c>
      <c r="H610" s="94">
        <v>0</v>
      </c>
    </row>
    <row r="611" spans="1:8">
      <c r="A611" s="88">
        <v>59</v>
      </c>
      <c r="B611" s="297" t="s">
        <v>722</v>
      </c>
      <c r="C611" s="487"/>
      <c r="D611" s="94">
        <v>0</v>
      </c>
      <c r="E611" s="94">
        <v>0</v>
      </c>
      <c r="F611" s="94">
        <v>0</v>
      </c>
      <c r="G611" s="94">
        <v>0</v>
      </c>
      <c r="H611" s="94">
        <f>VLOOKUP(B611,[2]Sheet3!$A$422:$D$466,4,FALSE)</f>
        <v>19000000</v>
      </c>
    </row>
    <row r="612" spans="1:8">
      <c r="A612" s="88">
        <v>60</v>
      </c>
      <c r="B612" s="297" t="s">
        <v>723</v>
      </c>
      <c r="C612" s="487"/>
      <c r="D612" s="94">
        <v>0</v>
      </c>
      <c r="E612" s="94">
        <v>0</v>
      </c>
      <c r="F612" s="94">
        <v>0</v>
      </c>
      <c r="G612" s="94">
        <v>0</v>
      </c>
      <c r="H612" s="94">
        <f>VLOOKUP(B612,[2]Sheet3!$A$422:$D$466,4,FALSE)</f>
        <v>393592.5</v>
      </c>
    </row>
    <row r="613" spans="1:8">
      <c r="A613" s="88">
        <v>61</v>
      </c>
      <c r="B613" s="297" t="s">
        <v>724</v>
      </c>
      <c r="C613" s="487"/>
      <c r="D613" s="94">
        <v>0</v>
      </c>
      <c r="E613" s="94">
        <v>0</v>
      </c>
      <c r="F613" s="94">
        <v>0</v>
      </c>
      <c r="G613" s="94">
        <v>0</v>
      </c>
      <c r="H613" s="94">
        <f>VLOOKUP(B613,[2]Sheet3!$A$422:$D$466,4,FALSE)</f>
        <v>2276089.2000000002</v>
      </c>
    </row>
    <row r="614" spans="1:8">
      <c r="A614" s="88">
        <v>62</v>
      </c>
      <c r="B614" s="297" t="s">
        <v>725</v>
      </c>
      <c r="C614" s="487"/>
      <c r="D614" s="94">
        <v>0</v>
      </c>
      <c r="E614" s="94">
        <v>0</v>
      </c>
      <c r="F614" s="94">
        <v>0</v>
      </c>
      <c r="G614" s="94">
        <v>0</v>
      </c>
      <c r="H614" s="94">
        <f>VLOOKUP(B614,[2]Sheet3!$A$422:$D$466,4,FALSE)</f>
        <v>458816.4</v>
      </c>
    </row>
    <row r="615" spans="1:8">
      <c r="A615" s="88">
        <v>63</v>
      </c>
      <c r="B615" s="297" t="s">
        <v>726</v>
      </c>
      <c r="C615" s="487"/>
      <c r="D615" s="94">
        <v>0</v>
      </c>
      <c r="E615" s="94">
        <v>0</v>
      </c>
      <c r="F615" s="94">
        <v>0</v>
      </c>
      <c r="G615" s="94">
        <v>0</v>
      </c>
      <c r="H615" s="94">
        <f>VLOOKUP(B615,[2]Sheet3!$A$422:$D$466,4,FALSE)</f>
        <v>121497.67</v>
      </c>
    </row>
    <row r="616" spans="1:8">
      <c r="A616" s="88">
        <v>64</v>
      </c>
      <c r="B616" s="297" t="s">
        <v>727</v>
      </c>
      <c r="C616" s="487"/>
      <c r="D616" s="94">
        <v>0</v>
      </c>
      <c r="E616" s="94">
        <v>0</v>
      </c>
      <c r="F616" s="94">
        <v>0</v>
      </c>
      <c r="G616" s="94">
        <v>0</v>
      </c>
      <c r="H616" s="94">
        <f>VLOOKUP(B616,[2]Sheet3!$A$422:$D$466,4,FALSE)</f>
        <v>458816.6</v>
      </c>
    </row>
    <row r="617" spans="1:8">
      <c r="A617" s="88">
        <v>65</v>
      </c>
      <c r="B617" s="297" t="s">
        <v>729</v>
      </c>
      <c r="C617" s="487"/>
      <c r="D617" s="94">
        <v>0</v>
      </c>
      <c r="E617" s="94">
        <v>0</v>
      </c>
      <c r="F617" s="94">
        <v>0</v>
      </c>
      <c r="G617" s="94">
        <v>0</v>
      </c>
      <c r="H617" s="94">
        <f>VLOOKUP(B617,[2]Sheet3!$A$422:$D$466,4,FALSE)</f>
        <v>612849.81999999995</v>
      </c>
    </row>
    <row r="618" spans="1:8">
      <c r="A618" s="88">
        <v>66</v>
      </c>
      <c r="B618" s="297" t="s">
        <v>730</v>
      </c>
      <c r="C618" s="487"/>
      <c r="D618" s="94">
        <v>0</v>
      </c>
      <c r="E618" s="94">
        <v>0</v>
      </c>
      <c r="F618" s="94">
        <v>0</v>
      </c>
      <c r="G618" s="94">
        <v>0</v>
      </c>
      <c r="H618" s="94">
        <f>VLOOKUP(B618,[2]Sheet3!$A$422:$D$466,4,FALSE)</f>
        <v>137275.54</v>
      </c>
    </row>
    <row r="619" spans="1:8">
      <c r="A619" s="88">
        <v>67</v>
      </c>
      <c r="B619" s="297" t="s">
        <v>731</v>
      </c>
      <c r="C619" s="487"/>
      <c r="D619" s="94">
        <v>0</v>
      </c>
      <c r="E619" s="94">
        <v>0</v>
      </c>
      <c r="F619" s="94">
        <v>0</v>
      </c>
      <c r="G619" s="94">
        <v>0</v>
      </c>
      <c r="H619" s="94">
        <f>VLOOKUP(B619,[2]Sheet3!$A$422:$D$466,4,FALSE)</f>
        <v>438399.59</v>
      </c>
    </row>
    <row r="620" spans="1:8">
      <c r="A620" s="88">
        <v>68</v>
      </c>
      <c r="B620" s="297" t="s">
        <v>733</v>
      </c>
      <c r="C620" s="487"/>
      <c r="D620" s="94">
        <v>0</v>
      </c>
      <c r="E620" s="94">
        <v>0</v>
      </c>
      <c r="F620" s="94">
        <v>0</v>
      </c>
      <c r="G620" s="94">
        <v>0</v>
      </c>
      <c r="H620" s="94">
        <f>VLOOKUP(B620,[2]Sheet3!$A$422:$D$466,4,FALSE)</f>
        <v>594408.97</v>
      </c>
    </row>
    <row r="621" spans="1:8">
      <c r="A621" s="88">
        <v>69</v>
      </c>
      <c r="B621" s="297" t="s">
        <v>734</v>
      </c>
      <c r="C621" s="487"/>
      <c r="D621" s="94">
        <v>0</v>
      </c>
      <c r="E621" s="94">
        <v>0</v>
      </c>
      <c r="F621" s="94">
        <v>0</v>
      </c>
      <c r="G621" s="94">
        <v>0</v>
      </c>
      <c r="H621" s="94">
        <f>VLOOKUP(B621,[2]Sheet3!$A$422:$D$466,4,FALSE)</f>
        <v>174769.72</v>
      </c>
    </row>
    <row r="622" spans="1:8">
      <c r="A622" s="88">
        <v>70</v>
      </c>
      <c r="B622" s="297" t="s">
        <v>484</v>
      </c>
      <c r="C622" s="487"/>
      <c r="D622" s="94">
        <v>0</v>
      </c>
      <c r="E622" s="94">
        <v>0</v>
      </c>
      <c r="F622" s="94">
        <v>0</v>
      </c>
      <c r="G622" s="94">
        <v>0</v>
      </c>
      <c r="H622" s="94">
        <f>VLOOKUP(B622,[2]Sheet3!$A$422:$D$466,4,FALSE)</f>
        <v>173400</v>
      </c>
    </row>
    <row r="623" spans="1:8">
      <c r="A623" s="88">
        <v>71</v>
      </c>
      <c r="B623" s="297" t="s">
        <v>743</v>
      </c>
      <c r="C623" s="487"/>
      <c r="D623" s="94">
        <v>0</v>
      </c>
      <c r="E623" s="94">
        <v>0</v>
      </c>
      <c r="F623" s="94">
        <v>0</v>
      </c>
      <c r="G623" s="94">
        <v>0</v>
      </c>
      <c r="H623" s="94">
        <f>VLOOKUP(B623,[2]Sheet3!$A$422:$D$466,4,FALSE)</f>
        <v>523156.51</v>
      </c>
    </row>
    <row r="624" spans="1:8">
      <c r="A624" s="88">
        <v>72</v>
      </c>
      <c r="B624" s="297" t="s">
        <v>517</v>
      </c>
      <c r="C624" s="487"/>
      <c r="D624" s="94">
        <v>0</v>
      </c>
      <c r="E624" s="94">
        <v>0</v>
      </c>
      <c r="F624" s="94">
        <v>0</v>
      </c>
      <c r="G624" s="94">
        <v>0</v>
      </c>
      <c r="H624" s="94">
        <f>VLOOKUP(B624,[2]Sheet3!$A$422:$D$466,4,FALSE)</f>
        <v>101358.8</v>
      </c>
    </row>
    <row r="625" spans="1:8">
      <c r="A625" s="88">
        <v>73</v>
      </c>
      <c r="B625" s="297" t="s">
        <v>487</v>
      </c>
      <c r="C625" s="487"/>
      <c r="D625" s="94">
        <v>0</v>
      </c>
      <c r="E625" s="94">
        <v>0</v>
      </c>
      <c r="F625" s="94">
        <v>0</v>
      </c>
      <c r="G625" s="94">
        <v>0</v>
      </c>
      <c r="H625" s="94">
        <f>VLOOKUP(B625,[2]Sheet3!$A$422:$D$466,4,FALSE)</f>
        <v>118592.29</v>
      </c>
    </row>
    <row r="626" spans="1:8">
      <c r="A626" s="88">
        <v>74</v>
      </c>
      <c r="B626" s="297" t="s">
        <v>488</v>
      </c>
      <c r="C626" s="487"/>
      <c r="D626" s="94">
        <v>0</v>
      </c>
      <c r="E626" s="94">
        <v>0</v>
      </c>
      <c r="F626" s="94">
        <v>0</v>
      </c>
      <c r="G626" s="94">
        <v>0</v>
      </c>
      <c r="H626" s="94">
        <f>VLOOKUP(B626,[2]Sheet3!$A$422:$D$466,4,FALSE)</f>
        <v>107972.91</v>
      </c>
    </row>
    <row r="627" spans="1:8">
      <c r="A627" s="88">
        <v>75</v>
      </c>
      <c r="B627" s="297" t="s">
        <v>748</v>
      </c>
      <c r="C627" s="487"/>
      <c r="D627" s="94">
        <v>0</v>
      </c>
      <c r="E627" s="94">
        <v>0</v>
      </c>
      <c r="F627" s="94">
        <v>0</v>
      </c>
      <c r="G627" s="94">
        <v>0</v>
      </c>
      <c r="H627" s="94">
        <f>VLOOKUP(B627,[2]Sheet3!$A$422:$D$466,4,FALSE)</f>
        <v>601814.78</v>
      </c>
    </row>
    <row r="628" spans="1:8">
      <c r="A628" s="88">
        <v>76</v>
      </c>
      <c r="B628" s="297" t="s">
        <v>749</v>
      </c>
      <c r="C628" s="487"/>
      <c r="D628" s="94">
        <v>0</v>
      </c>
      <c r="E628" s="94">
        <v>0</v>
      </c>
      <c r="F628" s="94">
        <v>0</v>
      </c>
      <c r="G628" s="94">
        <v>0</v>
      </c>
      <c r="H628" s="94">
        <f>VLOOKUP(B628,[2]Sheet3!$A$422:$D$466,4,FALSE)</f>
        <v>319894.39</v>
      </c>
    </row>
    <row r="629" spans="1:8">
      <c r="A629" s="88">
        <v>77</v>
      </c>
      <c r="B629" s="297" t="s">
        <v>522</v>
      </c>
      <c r="C629" s="487"/>
      <c r="D629" s="94">
        <v>0</v>
      </c>
      <c r="E629" s="94">
        <v>0</v>
      </c>
      <c r="F629" s="94">
        <v>0</v>
      </c>
      <c r="G629" s="94">
        <v>0</v>
      </c>
      <c r="H629" s="94">
        <f>VLOOKUP(B629,[2]Sheet3!$A$422:$D$466,4,FALSE)</f>
        <v>180570.6</v>
      </c>
    </row>
    <row r="630" spans="1:8">
      <c r="A630" s="88">
        <v>78</v>
      </c>
      <c r="B630" s="297" t="s">
        <v>751</v>
      </c>
      <c r="C630" s="487"/>
      <c r="D630" s="94">
        <v>0</v>
      </c>
      <c r="E630" s="94">
        <v>0</v>
      </c>
      <c r="F630" s="94">
        <v>0</v>
      </c>
      <c r="G630" s="94">
        <v>0</v>
      </c>
      <c r="H630" s="94">
        <f>VLOOKUP(B630,[2]Sheet3!$A$422:$D$466,4,FALSE)</f>
        <v>129965.75999999999</v>
      </c>
    </row>
    <row r="631" spans="1:8">
      <c r="A631" s="88">
        <v>79</v>
      </c>
      <c r="B631" s="297" t="s">
        <v>752</v>
      </c>
      <c r="C631" s="487"/>
      <c r="D631" s="94">
        <v>0</v>
      </c>
      <c r="E631" s="94">
        <v>0</v>
      </c>
      <c r="F631" s="94">
        <v>0</v>
      </c>
      <c r="G631" s="94">
        <v>0</v>
      </c>
      <c r="H631" s="94">
        <f>VLOOKUP(B631,[2]Sheet3!$A$422:$D$466,4,FALSE)</f>
        <v>117470.03</v>
      </c>
    </row>
    <row r="632" spans="1:8">
      <c r="A632" s="88">
        <v>80</v>
      </c>
      <c r="B632" s="297" t="s">
        <v>774</v>
      </c>
      <c r="C632" s="487"/>
      <c r="D632" s="94">
        <v>0</v>
      </c>
      <c r="E632" s="94">
        <v>0</v>
      </c>
      <c r="F632" s="94">
        <v>0</v>
      </c>
      <c r="G632" s="94">
        <v>0</v>
      </c>
      <c r="H632" s="94">
        <f>VLOOKUP(B632,[2]Sheet3!$A$422:$D$466,4,FALSE)</f>
        <v>103173</v>
      </c>
    </row>
    <row r="633" spans="1:8">
      <c r="A633" s="88">
        <v>81</v>
      </c>
      <c r="B633" s="297" t="s">
        <v>757</v>
      </c>
      <c r="C633" s="487"/>
      <c r="D633" s="94">
        <v>0</v>
      </c>
      <c r="E633" s="94">
        <v>0</v>
      </c>
      <c r="F633" s="94">
        <v>0</v>
      </c>
      <c r="G633" s="94">
        <v>0</v>
      </c>
      <c r="H633" s="94">
        <f>VLOOKUP(B633,[2]Sheet3!$A$422:$D$466,4,FALSE)</f>
        <v>2140354.2200000002</v>
      </c>
    </row>
    <row r="634" spans="1:8">
      <c r="A634" s="88">
        <v>82</v>
      </c>
      <c r="B634" s="297" t="s">
        <v>759</v>
      </c>
      <c r="C634" s="487"/>
      <c r="D634" s="94">
        <v>0</v>
      </c>
      <c r="E634" s="94">
        <v>0</v>
      </c>
      <c r="F634" s="94">
        <v>0</v>
      </c>
      <c r="G634" s="94">
        <v>0</v>
      </c>
      <c r="H634" s="94">
        <f>VLOOKUP(B634,[2]Sheet3!$A$422:$D$466,4,FALSE)</f>
        <v>2492170.3199999998</v>
      </c>
    </row>
    <row r="635" spans="1:8">
      <c r="A635" s="88">
        <v>83</v>
      </c>
      <c r="B635" s="297" t="s">
        <v>528</v>
      </c>
      <c r="C635" s="487"/>
      <c r="D635" s="94">
        <v>0</v>
      </c>
      <c r="E635" s="94">
        <v>0</v>
      </c>
      <c r="F635" s="94">
        <v>0</v>
      </c>
      <c r="G635" s="94">
        <v>0</v>
      </c>
      <c r="H635" s="94">
        <f>VLOOKUP(B635,[2]Sheet3!$A$422:$D$466,4,FALSE)</f>
        <v>1373848</v>
      </c>
    </row>
    <row r="636" spans="1:8">
      <c r="A636" s="88">
        <v>84</v>
      </c>
      <c r="B636" s="297" t="s">
        <v>762</v>
      </c>
      <c r="C636" s="487"/>
      <c r="D636" s="94">
        <v>0</v>
      </c>
      <c r="E636" s="94">
        <v>0</v>
      </c>
      <c r="F636" s="94">
        <v>0</v>
      </c>
      <c r="G636" s="94">
        <v>0</v>
      </c>
      <c r="H636" s="94">
        <f>VLOOKUP(B636,[2]Sheet3!$A$422:$D$466,4,FALSE)</f>
        <v>509324.08</v>
      </c>
    </row>
    <row r="637" spans="1:8">
      <c r="A637" s="88">
        <v>85</v>
      </c>
      <c r="B637" s="297" t="s">
        <v>498</v>
      </c>
      <c r="C637" s="487"/>
      <c r="D637" s="94">
        <v>0</v>
      </c>
      <c r="E637" s="94">
        <v>0</v>
      </c>
      <c r="F637" s="94">
        <v>0</v>
      </c>
      <c r="G637" s="94">
        <v>0</v>
      </c>
      <c r="H637" s="94">
        <f>VLOOKUP(B637,[2]Sheet3!$A$422:$D$466,4,FALSE)</f>
        <v>560280</v>
      </c>
    </row>
    <row r="638" spans="1:8">
      <c r="A638" s="88">
        <v>86</v>
      </c>
      <c r="B638" s="297" t="s">
        <v>500</v>
      </c>
      <c r="C638" s="487"/>
      <c r="D638" s="94">
        <v>0</v>
      </c>
      <c r="E638" s="94">
        <v>0</v>
      </c>
      <c r="F638" s="94">
        <v>0</v>
      </c>
      <c r="G638" s="94">
        <v>0</v>
      </c>
      <c r="H638" s="94">
        <f>VLOOKUP(B638,[2]Sheet3!$A$422:$D$466,4,FALSE)</f>
        <v>262926.52</v>
      </c>
    </row>
    <row r="639" spans="1:8">
      <c r="A639" s="88">
        <v>87</v>
      </c>
      <c r="B639" s="297" t="s">
        <v>538</v>
      </c>
      <c r="C639" s="487"/>
      <c r="D639" s="94">
        <v>0</v>
      </c>
      <c r="E639" s="94">
        <v>0</v>
      </c>
      <c r="F639" s="94">
        <v>0</v>
      </c>
      <c r="G639" s="94">
        <v>0</v>
      </c>
      <c r="H639" s="94">
        <f>VLOOKUP(B639,[2]Sheet3!$A$422:$D$466,4,FALSE)</f>
        <v>191821.2</v>
      </c>
    </row>
    <row r="640" spans="1:8">
      <c r="A640" s="88">
        <v>88</v>
      </c>
      <c r="B640" s="297" t="s">
        <v>501</v>
      </c>
      <c r="C640" s="487"/>
      <c r="D640" s="94">
        <v>0</v>
      </c>
      <c r="E640" s="94">
        <v>0</v>
      </c>
      <c r="F640" s="94">
        <v>0</v>
      </c>
      <c r="G640" s="94">
        <v>0</v>
      </c>
      <c r="H640" s="94">
        <f>VLOOKUP(B640,[2]Sheet3!$A$422:$D$466,4,FALSE)</f>
        <v>414359.69</v>
      </c>
    </row>
    <row r="641" spans="1:8">
      <c r="A641" s="88">
        <v>89</v>
      </c>
      <c r="B641" s="297" t="s">
        <v>547</v>
      </c>
      <c r="C641" s="487"/>
      <c r="D641" s="94">
        <v>0</v>
      </c>
      <c r="E641" s="94">
        <v>0</v>
      </c>
      <c r="F641" s="94">
        <v>0</v>
      </c>
      <c r="G641" s="94">
        <v>0</v>
      </c>
      <c r="H641" s="94">
        <f>VLOOKUP(B641,[2]Sheet3!$A$422:$D$466,4,FALSE)</f>
        <v>688207.99</v>
      </c>
    </row>
    <row r="642" spans="1:8">
      <c r="A642" s="88">
        <v>90</v>
      </c>
      <c r="B642" s="297" t="s">
        <v>728</v>
      </c>
      <c r="C642" s="487"/>
      <c r="D642" s="94">
        <v>0</v>
      </c>
      <c r="E642" s="94">
        <v>0</v>
      </c>
      <c r="F642" s="94">
        <v>0</v>
      </c>
      <c r="G642" s="94">
        <v>0</v>
      </c>
      <c r="H642" s="94">
        <v>96656.78</v>
      </c>
    </row>
    <row r="643" spans="1:8">
      <c r="A643" s="88">
        <v>91</v>
      </c>
      <c r="B643" s="297" t="s">
        <v>736</v>
      </c>
      <c r="C643" s="487"/>
      <c r="D643" s="94">
        <v>0</v>
      </c>
      <c r="E643" s="94">
        <v>0</v>
      </c>
      <c r="F643" s="94">
        <v>0</v>
      </c>
      <c r="G643" s="94">
        <v>0</v>
      </c>
      <c r="H643" s="94">
        <v>4636.1499999999996</v>
      </c>
    </row>
    <row r="644" spans="1:8">
      <c r="A644" s="88">
        <v>92</v>
      </c>
      <c r="B644" s="297" t="s">
        <v>737</v>
      </c>
      <c r="C644" s="487"/>
      <c r="D644" s="94">
        <v>0</v>
      </c>
      <c r="E644" s="94">
        <v>0</v>
      </c>
      <c r="F644" s="94">
        <v>0</v>
      </c>
      <c r="G644" s="94">
        <v>0</v>
      </c>
      <c r="H644" s="94">
        <v>7122.21</v>
      </c>
    </row>
    <row r="645" spans="1:8">
      <c r="A645" s="88">
        <v>93</v>
      </c>
      <c r="B645" s="297" t="s">
        <v>739</v>
      </c>
      <c r="C645" s="487"/>
      <c r="D645" s="94">
        <v>0</v>
      </c>
      <c r="E645" s="94">
        <v>0</v>
      </c>
      <c r="F645" s="94">
        <v>0</v>
      </c>
      <c r="G645" s="94">
        <v>0</v>
      </c>
      <c r="H645" s="94">
        <v>41213.269999999997</v>
      </c>
    </row>
    <row r="646" spans="1:8">
      <c r="A646" s="88">
        <v>94</v>
      </c>
      <c r="B646" s="297" t="s">
        <v>740</v>
      </c>
      <c r="C646" s="487"/>
      <c r="D646" s="94">
        <v>0</v>
      </c>
      <c r="E646" s="94">
        <v>0</v>
      </c>
      <c r="F646" s="94">
        <v>0</v>
      </c>
      <c r="G646" s="94">
        <v>0</v>
      </c>
      <c r="H646" s="94">
        <v>0.2</v>
      </c>
    </row>
    <row r="647" spans="1:8">
      <c r="A647" s="88">
        <v>95</v>
      </c>
      <c r="B647" s="297" t="s">
        <v>744</v>
      </c>
      <c r="C647" s="487"/>
      <c r="D647" s="94">
        <v>0</v>
      </c>
      <c r="E647" s="94">
        <v>0</v>
      </c>
      <c r="F647" s="94">
        <v>0</v>
      </c>
      <c r="G647" s="94">
        <v>0</v>
      </c>
      <c r="H647" s="94">
        <v>15121.78</v>
      </c>
    </row>
    <row r="648" spans="1:8">
      <c r="A648" s="88">
        <v>96</v>
      </c>
      <c r="B648" s="297" t="s">
        <v>745</v>
      </c>
      <c r="C648" s="487"/>
      <c r="D648" s="94">
        <v>0</v>
      </c>
      <c r="E648" s="94">
        <v>0</v>
      </c>
      <c r="F648" s="94">
        <v>0</v>
      </c>
      <c r="G648" s="94">
        <v>0</v>
      </c>
      <c r="H648" s="94">
        <v>15307.83</v>
      </c>
    </row>
    <row r="649" spans="1:8">
      <c r="A649" s="88">
        <v>97</v>
      </c>
      <c r="B649" s="297" t="s">
        <v>746</v>
      </c>
      <c r="C649" s="487"/>
      <c r="D649" s="94">
        <v>0</v>
      </c>
      <c r="E649" s="94">
        <v>0</v>
      </c>
      <c r="F649" s="94">
        <v>0</v>
      </c>
      <c r="G649" s="94">
        <v>0</v>
      </c>
      <c r="H649" s="94">
        <v>15927.58</v>
      </c>
    </row>
    <row r="650" spans="1:8">
      <c r="A650" s="88">
        <v>98</v>
      </c>
      <c r="B650" s="297" t="s">
        <v>747</v>
      </c>
      <c r="C650" s="487"/>
      <c r="D650" s="94">
        <v>0</v>
      </c>
      <c r="E650" s="94">
        <v>0</v>
      </c>
      <c r="F650" s="94">
        <v>0</v>
      </c>
      <c r="G650" s="94">
        <v>0</v>
      </c>
      <c r="H650" s="94">
        <v>0.36</v>
      </c>
    </row>
    <row r="651" spans="1:8">
      <c r="A651" s="88">
        <v>99</v>
      </c>
      <c r="B651" s="297" t="s">
        <v>719</v>
      </c>
      <c r="C651" s="487"/>
      <c r="D651" s="94">
        <v>0</v>
      </c>
      <c r="E651" s="94">
        <v>0</v>
      </c>
      <c r="F651" s="94">
        <v>0</v>
      </c>
      <c r="G651" s="94">
        <v>0</v>
      </c>
      <c r="H651" s="94">
        <v>73028.97</v>
      </c>
    </row>
    <row r="652" spans="1:8">
      <c r="A652" s="88">
        <v>100</v>
      </c>
      <c r="B652" s="297" t="s">
        <v>750</v>
      </c>
      <c r="C652" s="487"/>
      <c r="D652" s="94">
        <v>0</v>
      </c>
      <c r="E652" s="94">
        <v>0</v>
      </c>
      <c r="F652" s="94">
        <v>0</v>
      </c>
      <c r="G652" s="94">
        <v>0</v>
      </c>
      <c r="H652" s="94">
        <v>22265.07</v>
      </c>
    </row>
    <row r="653" spans="1:8">
      <c r="A653" s="88">
        <v>101</v>
      </c>
      <c r="B653" s="297" t="s">
        <v>756</v>
      </c>
      <c r="C653" s="487"/>
      <c r="D653" s="94">
        <v>0</v>
      </c>
      <c r="E653" s="94">
        <v>0</v>
      </c>
      <c r="F653" s="94">
        <v>0</v>
      </c>
      <c r="G653" s="94">
        <v>0</v>
      </c>
      <c r="H653" s="94">
        <v>40723.35</v>
      </c>
    </row>
    <row r="654" spans="1:8">
      <c r="A654" s="88">
        <v>102</v>
      </c>
      <c r="B654" s="297" t="s">
        <v>758</v>
      </c>
      <c r="C654" s="487"/>
      <c r="D654" s="94">
        <v>0</v>
      </c>
      <c r="E654" s="94">
        <v>0</v>
      </c>
      <c r="F654" s="94">
        <v>0</v>
      </c>
      <c r="G654" s="94">
        <v>0</v>
      </c>
      <c r="H654" s="94">
        <v>42298.559999999998</v>
      </c>
    </row>
    <row r="655" spans="1:8">
      <c r="A655" s="88">
        <v>103</v>
      </c>
      <c r="B655" s="297" t="s">
        <v>760</v>
      </c>
      <c r="C655" s="487"/>
      <c r="D655" s="94">
        <v>0</v>
      </c>
      <c r="E655" s="94">
        <v>0</v>
      </c>
      <c r="F655" s="94">
        <v>0</v>
      </c>
      <c r="G655" s="94">
        <v>0</v>
      </c>
      <c r="H655" s="94">
        <v>16339.5</v>
      </c>
    </row>
    <row r="656" spans="1:8">
      <c r="A656" s="88">
        <v>104</v>
      </c>
      <c r="B656" s="297" t="s">
        <v>763</v>
      </c>
      <c r="C656" s="487"/>
      <c r="D656" s="94">
        <v>0</v>
      </c>
      <c r="E656" s="94">
        <v>0</v>
      </c>
      <c r="F656" s="94">
        <v>0</v>
      </c>
      <c r="G656" s="94">
        <v>0</v>
      </c>
      <c r="H656" s="94">
        <v>104524.64</v>
      </c>
    </row>
    <row r="657" spans="1:8">
      <c r="A657" s="88">
        <v>105</v>
      </c>
      <c r="B657" s="297" t="s">
        <v>765</v>
      </c>
      <c r="C657" s="487"/>
      <c r="D657" s="94">
        <v>0</v>
      </c>
      <c r="E657" s="94">
        <v>0</v>
      </c>
      <c r="F657" s="94">
        <v>0</v>
      </c>
      <c r="G657" s="94">
        <v>0</v>
      </c>
      <c r="H657" s="94">
        <v>6898.94</v>
      </c>
    </row>
    <row r="658" spans="1:8">
      <c r="A658" s="88">
        <v>106</v>
      </c>
      <c r="B658" s="297" t="s">
        <v>770</v>
      </c>
      <c r="C658" s="487"/>
      <c r="D658" s="94">
        <v>0</v>
      </c>
      <c r="E658" s="94">
        <v>0</v>
      </c>
      <c r="F658" s="94">
        <v>0</v>
      </c>
      <c r="G658" s="94">
        <v>0</v>
      </c>
      <c r="H658" s="94">
        <f>55385.48-3565.03</f>
        <v>51820.450000000004</v>
      </c>
    </row>
    <row r="659" spans="1:8">
      <c r="A659" s="88">
        <v>107</v>
      </c>
      <c r="B659" s="297" t="s">
        <v>775</v>
      </c>
      <c r="C659" s="487"/>
      <c r="D659" s="94">
        <v>0</v>
      </c>
      <c r="E659" s="94">
        <v>0</v>
      </c>
      <c r="F659" s="94">
        <v>0</v>
      </c>
      <c r="G659" s="94">
        <v>0</v>
      </c>
      <c r="H659" s="94">
        <v>66712.94</v>
      </c>
    </row>
    <row r="660" spans="1:8">
      <c r="A660" s="88">
        <v>108</v>
      </c>
      <c r="B660" s="297" t="s">
        <v>776</v>
      </c>
      <c r="C660" s="487"/>
      <c r="D660" s="94">
        <v>0</v>
      </c>
      <c r="E660" s="94">
        <v>0</v>
      </c>
      <c r="F660" s="94">
        <v>0</v>
      </c>
      <c r="G660" s="94">
        <v>0</v>
      </c>
      <c r="H660" s="94">
        <v>26547.37</v>
      </c>
    </row>
    <row r="661" spans="1:8">
      <c r="A661" s="88">
        <v>109</v>
      </c>
      <c r="B661" s="297" t="s">
        <v>776</v>
      </c>
      <c r="C661" s="487"/>
      <c r="D661" s="94">
        <v>0</v>
      </c>
      <c r="E661" s="94">
        <v>0</v>
      </c>
      <c r="F661" s="94">
        <v>0</v>
      </c>
      <c r="G661" s="94">
        <v>0</v>
      </c>
      <c r="H661" s="94">
        <v>24288.1</v>
      </c>
    </row>
    <row r="662" spans="1:8">
      <c r="A662" s="88">
        <v>110</v>
      </c>
      <c r="B662" s="297" t="s">
        <v>552</v>
      </c>
      <c r="C662" s="487"/>
      <c r="D662" s="94">
        <v>0</v>
      </c>
      <c r="E662" s="94">
        <v>0</v>
      </c>
      <c r="F662" s="94">
        <v>0</v>
      </c>
      <c r="G662" s="94">
        <v>0</v>
      </c>
      <c r="H662" s="94">
        <v>105382.24</v>
      </c>
    </row>
    <row r="663" spans="1:8">
      <c r="A663" s="88">
        <v>111</v>
      </c>
      <c r="B663" s="297" t="s">
        <v>553</v>
      </c>
      <c r="C663" s="487"/>
      <c r="D663" s="94">
        <v>0</v>
      </c>
      <c r="E663" s="94">
        <v>0</v>
      </c>
      <c r="F663" s="94">
        <v>0</v>
      </c>
      <c r="G663" s="94">
        <v>0</v>
      </c>
      <c r="H663" s="94">
        <v>58628.13</v>
      </c>
    </row>
    <row r="664" spans="1:8">
      <c r="A664" s="88">
        <v>112</v>
      </c>
      <c r="B664" s="297" t="s">
        <v>554</v>
      </c>
      <c r="C664" s="487"/>
      <c r="D664" s="94">
        <v>0</v>
      </c>
      <c r="E664" s="94">
        <v>0</v>
      </c>
      <c r="F664" s="94">
        <v>0</v>
      </c>
      <c r="G664" s="94">
        <v>0</v>
      </c>
      <c r="H664" s="94">
        <v>53701.2</v>
      </c>
    </row>
    <row r="665" spans="1:8">
      <c r="A665" s="88">
        <v>113</v>
      </c>
      <c r="B665" s="297" t="s">
        <v>555</v>
      </c>
      <c r="C665" s="487"/>
      <c r="D665" s="94">
        <v>0</v>
      </c>
      <c r="E665" s="94">
        <v>0</v>
      </c>
      <c r="F665" s="94">
        <v>0</v>
      </c>
      <c r="G665" s="94">
        <v>0</v>
      </c>
      <c r="H665" s="94">
        <v>53701.2</v>
      </c>
    </row>
    <row r="666" spans="1:8">
      <c r="A666" s="88">
        <v>114</v>
      </c>
      <c r="B666" s="297" t="s">
        <v>556</v>
      </c>
      <c r="C666" s="487"/>
      <c r="D666" s="94">
        <v>0</v>
      </c>
      <c r="E666" s="94">
        <v>0</v>
      </c>
      <c r="F666" s="94">
        <v>0</v>
      </c>
      <c r="G666" s="94">
        <v>0</v>
      </c>
      <c r="H666" s="94">
        <v>652190.19999999995</v>
      </c>
    </row>
    <row r="667" spans="1:8">
      <c r="A667" s="88">
        <v>115</v>
      </c>
      <c r="B667" s="297" t="s">
        <v>557</v>
      </c>
      <c r="C667" s="487"/>
      <c r="D667" s="94">
        <v>0</v>
      </c>
      <c r="E667" s="94">
        <v>0</v>
      </c>
      <c r="F667" s="94">
        <v>0</v>
      </c>
      <c r="G667" s="94">
        <v>0</v>
      </c>
      <c r="H667" s="94">
        <v>1255557.1200000001</v>
      </c>
    </row>
    <row r="668" spans="1:8">
      <c r="A668" s="88">
        <v>116</v>
      </c>
      <c r="B668" s="297" t="s">
        <v>558</v>
      </c>
      <c r="C668" s="487"/>
      <c r="D668" s="94">
        <v>0</v>
      </c>
      <c r="E668" s="94">
        <v>0</v>
      </c>
      <c r="F668" s="94">
        <v>0</v>
      </c>
      <c r="G668" s="94">
        <v>0</v>
      </c>
      <c r="H668" s="94">
        <v>7476.78</v>
      </c>
    </row>
    <row r="669" spans="1:8">
      <c r="A669" s="88">
        <v>117</v>
      </c>
      <c r="B669" s="297" t="s">
        <v>559</v>
      </c>
      <c r="C669" s="487"/>
      <c r="D669" s="94">
        <v>0</v>
      </c>
      <c r="E669" s="94">
        <v>0</v>
      </c>
      <c r="F669" s="94">
        <v>0</v>
      </c>
      <c r="G669" s="94">
        <v>0</v>
      </c>
      <c r="H669" s="94">
        <v>8291.84</v>
      </c>
    </row>
    <row r="670" spans="1:8">
      <c r="A670" s="88">
        <v>118</v>
      </c>
      <c r="B670" s="297" t="s">
        <v>560</v>
      </c>
      <c r="C670" s="487"/>
      <c r="D670" s="94">
        <v>0</v>
      </c>
      <c r="E670" s="94">
        <v>0</v>
      </c>
      <c r="F670" s="94">
        <v>0</v>
      </c>
      <c r="G670" s="94">
        <v>0</v>
      </c>
      <c r="H670" s="94">
        <v>0</v>
      </c>
    </row>
    <row r="671" spans="1:8">
      <c r="A671" s="88">
        <v>119</v>
      </c>
      <c r="B671" s="297" t="s">
        <v>561</v>
      </c>
      <c r="C671" s="487"/>
      <c r="D671" s="94">
        <v>0</v>
      </c>
      <c r="E671" s="94">
        <v>0</v>
      </c>
      <c r="F671" s="94">
        <v>0</v>
      </c>
      <c r="G671" s="94">
        <v>0</v>
      </c>
      <c r="H671" s="94">
        <v>0.13</v>
      </c>
    </row>
    <row r="672" spans="1:8">
      <c r="A672" s="88">
        <v>120</v>
      </c>
      <c r="B672" s="297" t="s">
        <v>562</v>
      </c>
      <c r="C672" s="487"/>
      <c r="D672" s="94">
        <v>0</v>
      </c>
      <c r="E672" s="94">
        <v>0</v>
      </c>
      <c r="F672" s="94">
        <v>0</v>
      </c>
      <c r="G672" s="94">
        <v>0</v>
      </c>
      <c r="H672" s="94">
        <v>0.38</v>
      </c>
    </row>
    <row r="673" spans="1:8">
      <c r="A673" s="88">
        <v>121</v>
      </c>
      <c r="B673" s="297" t="s">
        <v>563</v>
      </c>
      <c r="C673" s="487"/>
      <c r="D673" s="94">
        <v>0</v>
      </c>
      <c r="E673" s="94">
        <v>0</v>
      </c>
      <c r="F673" s="94">
        <v>0</v>
      </c>
      <c r="G673" s="94">
        <v>0</v>
      </c>
      <c r="H673" s="94">
        <v>522752.86</v>
      </c>
    </row>
    <row r="674" spans="1:8">
      <c r="A674" s="88">
        <v>122</v>
      </c>
      <c r="B674" s="297" t="s">
        <v>564</v>
      </c>
      <c r="C674" s="487"/>
      <c r="D674" s="94">
        <v>0</v>
      </c>
      <c r="E674" s="94">
        <v>0</v>
      </c>
      <c r="F674" s="94">
        <v>0</v>
      </c>
      <c r="G674" s="94">
        <v>0</v>
      </c>
      <c r="H674" s="94">
        <v>0.4</v>
      </c>
    </row>
    <row r="675" spans="1:8">
      <c r="A675" s="88">
        <v>123</v>
      </c>
      <c r="B675" s="297" t="s">
        <v>565</v>
      </c>
      <c r="C675" s="487"/>
      <c r="D675" s="94">
        <v>0</v>
      </c>
      <c r="E675" s="94">
        <v>0</v>
      </c>
      <c r="F675" s="94">
        <v>0</v>
      </c>
      <c r="G675" s="94">
        <v>253215</v>
      </c>
      <c r="H675" s="94">
        <v>0</v>
      </c>
    </row>
    <row r="676" spans="1:8">
      <c r="A676" s="88">
        <v>124</v>
      </c>
      <c r="B676" s="297" t="s">
        <v>566</v>
      </c>
      <c r="C676" s="487"/>
      <c r="D676" s="94">
        <v>0</v>
      </c>
      <c r="E676" s="94">
        <v>0</v>
      </c>
      <c r="F676" s="94">
        <v>0</v>
      </c>
      <c r="G676" s="94">
        <v>0</v>
      </c>
      <c r="H676" s="94">
        <v>12641317.5</v>
      </c>
    </row>
    <row r="677" spans="1:8">
      <c r="A677" s="88">
        <v>125</v>
      </c>
      <c r="B677" s="297" t="s">
        <v>567</v>
      </c>
      <c r="C677" s="487"/>
      <c r="D677" s="94">
        <v>0</v>
      </c>
      <c r="E677" s="94">
        <v>0</v>
      </c>
      <c r="F677" s="94">
        <v>0</v>
      </c>
      <c r="G677" s="94">
        <v>0</v>
      </c>
      <c r="H677" s="94">
        <v>7541.26</v>
      </c>
    </row>
    <row r="678" spans="1:8">
      <c r="A678" s="88">
        <v>126</v>
      </c>
      <c r="B678" s="297" t="s">
        <v>568</v>
      </c>
      <c r="C678" s="487"/>
      <c r="D678" s="94">
        <v>0</v>
      </c>
      <c r="E678" s="94">
        <v>0</v>
      </c>
      <c r="F678" s="94">
        <v>0</v>
      </c>
      <c r="G678" s="94">
        <v>0</v>
      </c>
      <c r="H678" s="94">
        <v>0</v>
      </c>
    </row>
    <row r="679" spans="1:8">
      <c r="A679" s="88">
        <v>127</v>
      </c>
      <c r="B679" s="297" t="s">
        <v>569</v>
      </c>
      <c r="C679" s="487"/>
      <c r="D679" s="94">
        <v>0</v>
      </c>
      <c r="E679" s="94">
        <v>0</v>
      </c>
      <c r="F679" s="94">
        <v>0</v>
      </c>
      <c r="G679" s="94">
        <v>0</v>
      </c>
      <c r="H679" s="94">
        <v>154848.32000000001</v>
      </c>
    </row>
    <row r="680" spans="1:8">
      <c r="A680" s="88">
        <v>128</v>
      </c>
      <c r="B680" s="297" t="s">
        <v>570</v>
      </c>
      <c r="C680" s="487"/>
      <c r="D680" s="94">
        <v>0</v>
      </c>
      <c r="E680" s="94">
        <v>0</v>
      </c>
      <c r="F680" s="94">
        <v>0</v>
      </c>
      <c r="G680" s="94">
        <v>0</v>
      </c>
      <c r="H680" s="94">
        <v>175837.56</v>
      </c>
    </row>
    <row r="681" spans="1:8">
      <c r="A681" s="88">
        <v>129</v>
      </c>
      <c r="B681" s="297" t="s">
        <v>571</v>
      </c>
      <c r="C681" s="487"/>
      <c r="D681" s="94">
        <v>0</v>
      </c>
      <c r="E681" s="94">
        <v>0</v>
      </c>
      <c r="F681" s="94">
        <v>0</v>
      </c>
      <c r="G681" s="94">
        <v>0</v>
      </c>
      <c r="H681" s="94">
        <v>0</v>
      </c>
    </row>
    <row r="682" spans="1:8">
      <c r="A682" s="88">
        <v>130</v>
      </c>
      <c r="B682" s="297" t="s">
        <v>572</v>
      </c>
      <c r="C682" s="487"/>
      <c r="D682" s="94">
        <v>0</v>
      </c>
      <c r="E682" s="94">
        <v>0</v>
      </c>
      <c r="F682" s="94">
        <v>0</v>
      </c>
      <c r="G682" s="94">
        <v>0</v>
      </c>
      <c r="H682" s="94">
        <v>1572671.2</v>
      </c>
    </row>
    <row r="683" spans="1:8">
      <c r="A683" s="88">
        <v>131</v>
      </c>
      <c r="B683" s="297" t="s">
        <v>573</v>
      </c>
      <c r="C683" s="487"/>
      <c r="D683" s="94">
        <v>0</v>
      </c>
      <c r="E683" s="94">
        <v>0</v>
      </c>
      <c r="F683" s="94">
        <v>0</v>
      </c>
      <c r="G683" s="94">
        <v>0</v>
      </c>
      <c r="H683" s="94">
        <v>9313.2999999999993</v>
      </c>
    </row>
    <row r="684" spans="1:8">
      <c r="A684" s="88">
        <v>132</v>
      </c>
      <c r="B684" s="297" t="s">
        <v>574</v>
      </c>
      <c r="C684" s="487"/>
      <c r="D684" s="94">
        <v>0</v>
      </c>
      <c r="E684" s="94">
        <v>0</v>
      </c>
      <c r="F684" s="94">
        <v>0</v>
      </c>
      <c r="G684" s="94">
        <v>0</v>
      </c>
      <c r="H684" s="94">
        <v>0</v>
      </c>
    </row>
    <row r="685" spans="1:8">
      <c r="A685" s="88">
        <v>133</v>
      </c>
      <c r="B685" s="297" t="s">
        <v>575</v>
      </c>
      <c r="C685" s="487"/>
      <c r="D685" s="94">
        <v>0</v>
      </c>
      <c r="E685" s="94">
        <v>0</v>
      </c>
      <c r="F685" s="94">
        <v>0</v>
      </c>
      <c r="G685" s="94">
        <v>241269.54</v>
      </c>
      <c r="H685" s="94">
        <v>0</v>
      </c>
    </row>
    <row r="686" spans="1:8">
      <c r="A686" s="88">
        <v>134</v>
      </c>
      <c r="B686" s="297" t="s">
        <v>576</v>
      </c>
      <c r="C686" s="487"/>
      <c r="D686" s="94">
        <v>0</v>
      </c>
      <c r="E686" s="94">
        <v>0</v>
      </c>
      <c r="F686" s="94">
        <v>0</v>
      </c>
      <c r="G686" s="94">
        <v>21690.69</v>
      </c>
      <c r="H686" s="94">
        <v>0</v>
      </c>
    </row>
    <row r="687" spans="1:8">
      <c r="A687" s="88">
        <v>135</v>
      </c>
      <c r="B687" s="297" t="s">
        <v>577</v>
      </c>
      <c r="C687" s="487"/>
      <c r="D687" s="94">
        <v>0</v>
      </c>
      <c r="E687" s="94">
        <v>0</v>
      </c>
      <c r="F687" s="94">
        <v>0</v>
      </c>
      <c r="G687" s="94">
        <v>29375.94</v>
      </c>
      <c r="H687" s="94">
        <v>0</v>
      </c>
    </row>
    <row r="688" spans="1:8">
      <c r="A688" s="88">
        <v>136</v>
      </c>
      <c r="B688" s="297" t="s">
        <v>578</v>
      </c>
      <c r="C688" s="487"/>
      <c r="D688" s="94">
        <v>0</v>
      </c>
      <c r="E688" s="94">
        <v>0</v>
      </c>
      <c r="F688" s="94">
        <v>0</v>
      </c>
      <c r="G688" s="94">
        <v>118125</v>
      </c>
      <c r="H688" s="94">
        <v>0</v>
      </c>
    </row>
    <row r="689" spans="1:8">
      <c r="A689" s="88">
        <v>137</v>
      </c>
      <c r="B689" s="297" t="s">
        <v>579</v>
      </c>
      <c r="C689" s="487"/>
      <c r="D689" s="94">
        <v>0</v>
      </c>
      <c r="E689" s="94">
        <v>0</v>
      </c>
      <c r="F689" s="94">
        <v>0</v>
      </c>
      <c r="G689" s="94">
        <v>18612.64</v>
      </c>
      <c r="H689" s="94">
        <v>0</v>
      </c>
    </row>
    <row r="690" spans="1:8">
      <c r="A690" s="88">
        <v>138</v>
      </c>
      <c r="B690" s="297" t="s">
        <v>580</v>
      </c>
      <c r="C690" s="487"/>
      <c r="D690" s="94">
        <v>0</v>
      </c>
      <c r="E690" s="94">
        <v>0</v>
      </c>
      <c r="F690" s="94">
        <v>0</v>
      </c>
      <c r="G690" s="94">
        <v>62788.49</v>
      </c>
      <c r="H690" s="94">
        <v>0</v>
      </c>
    </row>
    <row r="691" spans="1:8">
      <c r="A691" s="88">
        <v>139</v>
      </c>
      <c r="B691" s="297" t="s">
        <v>581</v>
      </c>
      <c r="C691" s="487"/>
      <c r="D691" s="94">
        <v>0</v>
      </c>
      <c r="E691" s="94">
        <v>0</v>
      </c>
      <c r="F691" s="94">
        <v>0</v>
      </c>
      <c r="G691" s="94">
        <v>15629.5</v>
      </c>
      <c r="H691" s="94">
        <v>0</v>
      </c>
    </row>
    <row r="692" spans="1:8">
      <c r="A692" s="88">
        <v>140</v>
      </c>
      <c r="B692" s="297" t="s">
        <v>582</v>
      </c>
      <c r="C692" s="487"/>
      <c r="D692" s="94">
        <v>0</v>
      </c>
      <c r="E692" s="94">
        <v>0</v>
      </c>
      <c r="F692" s="94">
        <v>0</v>
      </c>
      <c r="G692" s="94">
        <v>52272.51</v>
      </c>
      <c r="H692" s="94">
        <v>0</v>
      </c>
    </row>
    <row r="693" spans="1:8">
      <c r="A693" s="88">
        <v>141</v>
      </c>
      <c r="B693" s="297" t="s">
        <v>583</v>
      </c>
      <c r="C693" s="487"/>
      <c r="D693" s="94">
        <v>0</v>
      </c>
      <c r="E693" s="94">
        <v>0</v>
      </c>
      <c r="F693" s="94">
        <v>0</v>
      </c>
      <c r="G693" s="94">
        <v>0</v>
      </c>
      <c r="H693" s="94">
        <v>0</v>
      </c>
    </row>
    <row r="694" spans="1:8">
      <c r="A694" s="88">
        <v>142</v>
      </c>
      <c r="B694" s="297" t="s">
        <v>584</v>
      </c>
      <c r="C694" s="487"/>
      <c r="D694" s="94">
        <v>0</v>
      </c>
      <c r="E694" s="94">
        <v>0</v>
      </c>
      <c r="F694" s="94">
        <v>0</v>
      </c>
      <c r="G694" s="94">
        <v>18695.97</v>
      </c>
      <c r="H694" s="94">
        <v>0</v>
      </c>
    </row>
    <row r="695" spans="1:8">
      <c r="A695" s="88">
        <v>143</v>
      </c>
      <c r="B695" s="297" t="s">
        <v>585</v>
      </c>
      <c r="C695" s="487"/>
      <c r="D695" s="94">
        <v>0</v>
      </c>
      <c r="E695" s="94">
        <v>0</v>
      </c>
      <c r="F695" s="94">
        <v>0</v>
      </c>
      <c r="G695" s="94">
        <v>0</v>
      </c>
      <c r="H695" s="94">
        <v>0</v>
      </c>
    </row>
    <row r="696" spans="1:8">
      <c r="A696" s="88">
        <v>144</v>
      </c>
      <c r="B696" s="297" t="s">
        <v>586</v>
      </c>
      <c r="C696" s="487"/>
      <c r="D696" s="94">
        <v>0</v>
      </c>
      <c r="E696" s="94">
        <v>0</v>
      </c>
      <c r="F696" s="94">
        <v>0</v>
      </c>
      <c r="G696" s="94">
        <v>0</v>
      </c>
      <c r="H696" s="94">
        <v>0</v>
      </c>
    </row>
    <row r="697" spans="1:8">
      <c r="A697" s="88">
        <v>145</v>
      </c>
      <c r="B697" s="297" t="s">
        <v>587</v>
      </c>
      <c r="C697" s="487"/>
      <c r="D697" s="94">
        <v>0</v>
      </c>
      <c r="E697" s="94">
        <v>0</v>
      </c>
      <c r="F697" s="94">
        <v>0</v>
      </c>
      <c r="G697" s="94">
        <v>66697.81</v>
      </c>
      <c r="H697" s="94">
        <v>0</v>
      </c>
    </row>
    <row r="698" spans="1:8">
      <c r="A698" s="88">
        <v>146</v>
      </c>
      <c r="B698" s="297" t="s">
        <v>588</v>
      </c>
      <c r="C698" s="487"/>
      <c r="D698" s="94">
        <v>0</v>
      </c>
      <c r="E698" s="94">
        <v>0</v>
      </c>
      <c r="F698" s="94">
        <v>0</v>
      </c>
      <c r="G698" s="94">
        <v>6742297.5599999996</v>
      </c>
      <c r="H698" s="94">
        <v>0</v>
      </c>
    </row>
    <row r="699" spans="1:8">
      <c r="A699" s="88">
        <v>147</v>
      </c>
      <c r="B699" s="297" t="s">
        <v>589</v>
      </c>
      <c r="C699" s="487"/>
      <c r="D699" s="94">
        <v>0</v>
      </c>
      <c r="E699" s="94">
        <v>0</v>
      </c>
      <c r="F699" s="94">
        <v>0</v>
      </c>
      <c r="G699" s="94">
        <v>16588.37</v>
      </c>
      <c r="H699" s="94">
        <v>0</v>
      </c>
    </row>
    <row r="700" spans="1:8">
      <c r="A700" s="88">
        <v>148</v>
      </c>
      <c r="B700" s="297" t="s">
        <v>590</v>
      </c>
      <c r="C700" s="487"/>
      <c r="D700" s="94">
        <v>0</v>
      </c>
      <c r="E700" s="94">
        <v>0</v>
      </c>
      <c r="F700" s="94">
        <v>0</v>
      </c>
      <c r="G700" s="94">
        <v>133875</v>
      </c>
      <c r="H700" s="94">
        <v>0</v>
      </c>
    </row>
    <row r="701" spans="1:8">
      <c r="A701" s="88">
        <v>149</v>
      </c>
      <c r="B701" s="297" t="s">
        <v>591</v>
      </c>
      <c r="C701" s="487"/>
      <c r="D701" s="94">
        <v>0</v>
      </c>
      <c r="E701" s="94">
        <v>0</v>
      </c>
      <c r="F701" s="94">
        <v>0</v>
      </c>
      <c r="G701" s="94">
        <v>626063</v>
      </c>
      <c r="H701" s="94">
        <v>0</v>
      </c>
    </row>
    <row r="702" spans="1:8">
      <c r="A702" s="88">
        <v>150</v>
      </c>
      <c r="B702" s="297" t="s">
        <v>592</v>
      </c>
      <c r="C702" s="487"/>
      <c r="D702" s="94">
        <v>0</v>
      </c>
      <c r="E702" s="94">
        <v>0</v>
      </c>
      <c r="F702" s="94">
        <v>0</v>
      </c>
      <c r="G702" s="94">
        <v>533058</v>
      </c>
      <c r="H702" s="94">
        <v>0</v>
      </c>
    </row>
    <row r="703" spans="1:8">
      <c r="A703" s="88">
        <v>151</v>
      </c>
      <c r="B703" s="297" t="s">
        <v>593</v>
      </c>
      <c r="C703" s="487"/>
      <c r="D703" s="94">
        <v>0</v>
      </c>
      <c r="E703" s="94">
        <v>0</v>
      </c>
      <c r="F703" s="94">
        <v>0</v>
      </c>
      <c r="G703" s="94">
        <v>563337.5</v>
      </c>
      <c r="H703" s="94">
        <v>0</v>
      </c>
    </row>
    <row r="704" spans="1:8">
      <c r="A704" s="88">
        <v>152</v>
      </c>
      <c r="B704" s="297" t="s">
        <v>594</v>
      </c>
      <c r="C704" s="487"/>
      <c r="D704" s="94">
        <v>0</v>
      </c>
      <c r="E704" s="94">
        <v>0</v>
      </c>
      <c r="F704" s="94">
        <v>0</v>
      </c>
      <c r="G704" s="94">
        <v>601536.42000000004</v>
      </c>
      <c r="H704" s="94">
        <v>0</v>
      </c>
    </row>
    <row r="705" spans="1:8">
      <c r="A705" s="88">
        <v>153</v>
      </c>
      <c r="B705" s="297" t="s">
        <v>595</v>
      </c>
      <c r="C705" s="487"/>
      <c r="D705" s="94">
        <v>0</v>
      </c>
      <c r="E705" s="94">
        <v>0</v>
      </c>
      <c r="F705" s="94">
        <v>0</v>
      </c>
      <c r="G705" s="94">
        <v>138680.1</v>
      </c>
      <c r="H705" s="94">
        <v>0</v>
      </c>
    </row>
    <row r="706" spans="1:8">
      <c r="A706" s="88">
        <v>154</v>
      </c>
      <c r="B706" s="297" t="s">
        <v>596</v>
      </c>
      <c r="C706" s="487"/>
      <c r="D706" s="94">
        <v>0</v>
      </c>
      <c r="E706" s="94">
        <v>0</v>
      </c>
      <c r="F706" s="94">
        <v>0</v>
      </c>
      <c r="G706" s="94">
        <v>80889.600000000006</v>
      </c>
      <c r="H706" s="94">
        <v>0</v>
      </c>
    </row>
    <row r="707" spans="1:8">
      <c r="A707" s="88">
        <v>155</v>
      </c>
      <c r="B707" s="297" t="s">
        <v>597</v>
      </c>
      <c r="C707" s="487"/>
      <c r="D707" s="94">
        <v>0</v>
      </c>
      <c r="E707" s="94">
        <v>0</v>
      </c>
      <c r="F707" s="94">
        <v>0</v>
      </c>
      <c r="G707" s="94">
        <v>1397930.08</v>
      </c>
      <c r="H707" s="94">
        <v>0</v>
      </c>
    </row>
    <row r="708" spans="1:8">
      <c r="A708" s="88">
        <v>156</v>
      </c>
      <c r="B708" s="297" t="s">
        <v>598</v>
      </c>
      <c r="C708" s="487"/>
      <c r="D708" s="94">
        <v>0</v>
      </c>
      <c r="E708" s="94">
        <v>0</v>
      </c>
      <c r="F708" s="94">
        <v>0</v>
      </c>
      <c r="G708" s="94">
        <v>226746</v>
      </c>
      <c r="H708" s="94">
        <v>0</v>
      </c>
    </row>
    <row r="709" spans="1:8">
      <c r="A709" s="88">
        <v>157</v>
      </c>
      <c r="B709" s="297" t="s">
        <v>599</v>
      </c>
      <c r="C709" s="487"/>
      <c r="D709" s="94">
        <v>0</v>
      </c>
      <c r="E709" s="94">
        <v>0</v>
      </c>
      <c r="F709" s="94">
        <v>0</v>
      </c>
      <c r="G709" s="94">
        <v>205491</v>
      </c>
      <c r="H709" s="94">
        <v>0</v>
      </c>
    </row>
    <row r="710" spans="1:8">
      <c r="A710" s="88">
        <v>158</v>
      </c>
      <c r="B710" s="297" t="s">
        <v>600</v>
      </c>
      <c r="C710" s="487"/>
      <c r="D710" s="94">
        <v>0</v>
      </c>
      <c r="E710" s="94">
        <v>227140.27</v>
      </c>
      <c r="F710" s="94">
        <v>227139.98</v>
      </c>
      <c r="G710" s="94">
        <v>144507.46</v>
      </c>
      <c r="H710" s="94">
        <v>0</v>
      </c>
    </row>
    <row r="711" spans="1:8">
      <c r="A711" s="88">
        <v>159</v>
      </c>
      <c r="B711" s="297" t="s">
        <v>601</v>
      </c>
      <c r="C711" s="487"/>
      <c r="D711" s="94">
        <v>0</v>
      </c>
      <c r="E711" s="94">
        <v>0</v>
      </c>
      <c r="F711" s="94">
        <v>0</v>
      </c>
      <c r="G711" s="94">
        <v>551775</v>
      </c>
      <c r="H711" s="94">
        <v>0</v>
      </c>
    </row>
    <row r="712" spans="1:8">
      <c r="A712" s="88">
        <v>160</v>
      </c>
      <c r="B712" s="297" t="s">
        <v>602</v>
      </c>
      <c r="C712" s="487"/>
      <c r="D712" s="94">
        <v>0</v>
      </c>
      <c r="E712" s="94">
        <v>0</v>
      </c>
      <c r="F712" s="94">
        <v>0</v>
      </c>
      <c r="G712" s="94">
        <v>323400</v>
      </c>
      <c r="H712" s="94">
        <v>0</v>
      </c>
    </row>
    <row r="713" spans="1:8">
      <c r="A713" s="88">
        <v>161</v>
      </c>
      <c r="B713" s="297" t="s">
        <v>603</v>
      </c>
      <c r="C713" s="487"/>
      <c r="D713" s="94">
        <v>0</v>
      </c>
      <c r="E713" s="94">
        <v>0</v>
      </c>
      <c r="F713" s="94">
        <v>0</v>
      </c>
      <c r="G713" s="94">
        <v>0</v>
      </c>
      <c r="H713" s="94">
        <v>0</v>
      </c>
    </row>
    <row r="714" spans="1:8">
      <c r="A714" s="88">
        <v>162</v>
      </c>
      <c r="B714" s="297" t="s">
        <v>604</v>
      </c>
      <c r="C714" s="487"/>
      <c r="D714" s="94">
        <v>0</v>
      </c>
      <c r="E714" s="94">
        <v>0</v>
      </c>
      <c r="F714" s="94">
        <v>0</v>
      </c>
      <c r="G714" s="94">
        <v>0</v>
      </c>
      <c r="H714" s="94">
        <v>0</v>
      </c>
    </row>
    <row r="715" spans="1:8">
      <c r="A715" s="88">
        <v>163</v>
      </c>
      <c r="B715" s="297" t="s">
        <v>605</v>
      </c>
      <c r="C715" s="487"/>
      <c r="D715" s="94">
        <v>0</v>
      </c>
      <c r="E715" s="94">
        <v>0</v>
      </c>
      <c r="F715" s="94">
        <v>0</v>
      </c>
      <c r="G715" s="94">
        <v>0</v>
      </c>
      <c r="H715" s="94">
        <v>125766</v>
      </c>
    </row>
    <row r="716" spans="1:8">
      <c r="A716" s="88">
        <v>164</v>
      </c>
      <c r="B716" s="297" t="s">
        <v>606</v>
      </c>
      <c r="C716" s="487"/>
      <c r="D716" s="94">
        <v>0</v>
      </c>
      <c r="E716" s="94">
        <v>343857.22</v>
      </c>
      <c r="F716" s="94">
        <v>361583.45</v>
      </c>
      <c r="G716" s="94">
        <v>0</v>
      </c>
      <c r="H716" s="94">
        <v>0</v>
      </c>
    </row>
    <row r="717" spans="1:8">
      <c r="A717" s="88">
        <v>165</v>
      </c>
      <c r="B717" s="297" t="s">
        <v>607</v>
      </c>
      <c r="C717" s="487"/>
      <c r="D717" s="94">
        <v>0</v>
      </c>
      <c r="E717" s="94">
        <v>0</v>
      </c>
      <c r="F717" s="94">
        <v>198179.22</v>
      </c>
      <c r="G717" s="94">
        <v>0</v>
      </c>
      <c r="H717" s="94">
        <v>0</v>
      </c>
    </row>
    <row r="718" spans="1:8">
      <c r="A718" s="88">
        <v>166</v>
      </c>
      <c r="B718" s="297" t="s">
        <v>608</v>
      </c>
      <c r="C718" s="487"/>
      <c r="D718" s="94">
        <v>0</v>
      </c>
      <c r="E718" s="94">
        <v>0</v>
      </c>
      <c r="F718" s="94">
        <v>144635.15</v>
      </c>
      <c r="G718" s="94">
        <v>0</v>
      </c>
      <c r="H718" s="94">
        <v>0</v>
      </c>
    </row>
    <row r="719" spans="1:8">
      <c r="A719" s="88">
        <v>167</v>
      </c>
      <c r="B719" s="297" t="s">
        <v>609</v>
      </c>
      <c r="C719" s="487"/>
      <c r="D719" s="94">
        <v>0</v>
      </c>
      <c r="E719" s="94">
        <v>0</v>
      </c>
      <c r="F719" s="94">
        <v>0</v>
      </c>
      <c r="G719" s="94">
        <v>0</v>
      </c>
      <c r="H719" s="94">
        <v>0</v>
      </c>
    </row>
    <row r="720" spans="1:8">
      <c r="A720" s="88">
        <v>168</v>
      </c>
      <c r="B720" s="297" t="s">
        <v>610</v>
      </c>
      <c r="C720" s="487"/>
      <c r="D720" s="94">
        <v>0</v>
      </c>
      <c r="E720" s="94">
        <v>0</v>
      </c>
      <c r="F720" s="94">
        <v>0</v>
      </c>
      <c r="G720" s="94">
        <v>0</v>
      </c>
      <c r="H720" s="94">
        <v>0</v>
      </c>
    </row>
    <row r="721" spans="1:8">
      <c r="A721" s="88">
        <v>169</v>
      </c>
      <c r="B721" s="297" t="s">
        <v>611</v>
      </c>
      <c r="C721" s="487"/>
      <c r="D721" s="94">
        <v>0</v>
      </c>
      <c r="E721" s="94">
        <v>0</v>
      </c>
      <c r="F721" s="94">
        <v>26495.97</v>
      </c>
      <c r="G721" s="94">
        <v>0</v>
      </c>
      <c r="H721" s="94">
        <v>0</v>
      </c>
    </row>
    <row r="722" spans="1:8">
      <c r="A722" s="88">
        <v>170</v>
      </c>
      <c r="B722" s="297" t="s">
        <v>612</v>
      </c>
      <c r="C722" s="487"/>
      <c r="D722" s="94">
        <v>0</v>
      </c>
      <c r="E722" s="94">
        <v>0</v>
      </c>
      <c r="F722" s="94">
        <v>0</v>
      </c>
      <c r="G722" s="94">
        <v>0</v>
      </c>
      <c r="H722" s="94">
        <v>0</v>
      </c>
    </row>
    <row r="723" spans="1:8">
      <c r="A723" s="88">
        <v>171</v>
      </c>
      <c r="B723" s="297" t="s">
        <v>613</v>
      </c>
      <c r="C723" s="487"/>
      <c r="D723" s="94">
        <v>0</v>
      </c>
      <c r="E723" s="94">
        <v>0</v>
      </c>
      <c r="F723" s="94">
        <v>101322.9</v>
      </c>
      <c r="G723" s="94">
        <v>0</v>
      </c>
      <c r="H723" s="94">
        <v>0</v>
      </c>
    </row>
    <row r="724" spans="1:8">
      <c r="A724" s="88">
        <v>172</v>
      </c>
      <c r="B724" s="297" t="s">
        <v>614</v>
      </c>
      <c r="C724" s="487"/>
      <c r="D724" s="94">
        <v>0</v>
      </c>
      <c r="E724" s="94">
        <v>0</v>
      </c>
      <c r="F724" s="94">
        <v>619682.56999999995</v>
      </c>
      <c r="G724" s="94">
        <v>0</v>
      </c>
      <c r="H724" s="94">
        <v>0</v>
      </c>
    </row>
    <row r="725" spans="1:8">
      <c r="A725" s="88">
        <v>173</v>
      </c>
      <c r="B725" s="297" t="s">
        <v>615</v>
      </c>
      <c r="C725" s="487"/>
      <c r="D725" s="94">
        <v>37455.129999999997</v>
      </c>
      <c r="E725" s="94">
        <v>1876679</v>
      </c>
      <c r="F725" s="94">
        <v>231000</v>
      </c>
      <c r="G725" s="94">
        <v>0</v>
      </c>
      <c r="H725" s="94">
        <v>0</v>
      </c>
    </row>
    <row r="726" spans="1:8">
      <c r="A726" s="88">
        <v>174</v>
      </c>
      <c r="B726" s="297" t="s">
        <v>616</v>
      </c>
      <c r="C726" s="487"/>
      <c r="D726" s="94">
        <v>0</v>
      </c>
      <c r="E726" s="94">
        <v>0</v>
      </c>
      <c r="F726" s="94">
        <v>39990.68</v>
      </c>
      <c r="G726" s="94">
        <v>0</v>
      </c>
      <c r="H726" s="94">
        <v>0</v>
      </c>
    </row>
    <row r="727" spans="1:8">
      <c r="A727" s="88">
        <v>175</v>
      </c>
      <c r="B727" s="297" t="s">
        <v>617</v>
      </c>
      <c r="C727" s="487"/>
      <c r="D727" s="94">
        <v>0</v>
      </c>
      <c r="E727" s="94">
        <v>0</v>
      </c>
      <c r="F727" s="94">
        <v>0</v>
      </c>
      <c r="G727" s="94">
        <v>0</v>
      </c>
      <c r="H727" s="94">
        <v>0</v>
      </c>
    </row>
    <row r="728" spans="1:8">
      <c r="A728" s="88">
        <v>176</v>
      </c>
      <c r="B728" s="297" t="s">
        <v>618</v>
      </c>
      <c r="C728" s="487"/>
      <c r="D728" s="94">
        <v>0</v>
      </c>
      <c r="E728" s="94">
        <v>0</v>
      </c>
      <c r="F728" s="94">
        <v>0</v>
      </c>
      <c r="G728" s="94">
        <v>0</v>
      </c>
      <c r="H728" s="94">
        <v>0</v>
      </c>
    </row>
    <row r="729" spans="1:8">
      <c r="A729" s="88">
        <v>177</v>
      </c>
      <c r="B729" s="297" t="s">
        <v>619</v>
      </c>
      <c r="C729" s="487"/>
      <c r="D729" s="94">
        <v>0</v>
      </c>
      <c r="E729" s="94">
        <v>0</v>
      </c>
      <c r="F729" s="94">
        <v>0</v>
      </c>
      <c r="G729" s="94">
        <v>0</v>
      </c>
      <c r="H729" s="94">
        <v>0</v>
      </c>
    </row>
    <row r="730" spans="1:8">
      <c r="A730" s="88">
        <v>178</v>
      </c>
      <c r="B730" s="297" t="s">
        <v>620</v>
      </c>
      <c r="C730" s="487"/>
      <c r="D730" s="94">
        <v>0</v>
      </c>
      <c r="E730" s="94">
        <v>0</v>
      </c>
      <c r="F730" s="94">
        <v>1388520</v>
      </c>
      <c r="G730" s="94">
        <v>0</v>
      </c>
      <c r="H730" s="94">
        <v>0</v>
      </c>
    </row>
    <row r="731" spans="1:8">
      <c r="A731" s="88">
        <v>179</v>
      </c>
      <c r="B731" s="297" t="s">
        <v>621</v>
      </c>
      <c r="C731" s="487"/>
      <c r="D731" s="94">
        <v>0</v>
      </c>
      <c r="E731" s="94">
        <v>0</v>
      </c>
      <c r="F731" s="94">
        <v>2985613.4</v>
      </c>
      <c r="G731" s="94">
        <v>0</v>
      </c>
      <c r="H731" s="94">
        <v>0</v>
      </c>
    </row>
    <row r="732" spans="1:8">
      <c r="A732" s="88">
        <v>180</v>
      </c>
      <c r="B732" s="297" t="s">
        <v>622</v>
      </c>
      <c r="C732" s="487"/>
      <c r="D732" s="94">
        <v>0</v>
      </c>
      <c r="E732" s="94">
        <v>0</v>
      </c>
      <c r="F732" s="94">
        <v>0</v>
      </c>
      <c r="G732" s="94">
        <v>0</v>
      </c>
      <c r="H732" s="94">
        <v>219000</v>
      </c>
    </row>
    <row r="733" spans="1:8">
      <c r="A733" s="88">
        <v>181</v>
      </c>
      <c r="B733" s="297" t="s">
        <v>623</v>
      </c>
      <c r="C733" s="487"/>
      <c r="D733" s="94">
        <v>0</v>
      </c>
      <c r="E733" s="94">
        <v>0</v>
      </c>
      <c r="F733" s="94">
        <v>1799280</v>
      </c>
      <c r="G733" s="94">
        <v>0</v>
      </c>
      <c r="H733" s="94">
        <v>0</v>
      </c>
    </row>
    <row r="734" spans="1:8">
      <c r="A734" s="88">
        <v>182</v>
      </c>
      <c r="B734" s="297" t="s">
        <v>624</v>
      </c>
      <c r="C734" s="487"/>
      <c r="D734" s="94">
        <v>0</v>
      </c>
      <c r="E734" s="94">
        <v>0</v>
      </c>
      <c r="F734" s="94">
        <v>0</v>
      </c>
      <c r="G734" s="94">
        <v>0</v>
      </c>
      <c r="H734" s="94">
        <v>0</v>
      </c>
    </row>
    <row r="735" spans="1:8">
      <c r="A735" s="88">
        <v>183</v>
      </c>
      <c r="B735" s="297" t="s">
        <v>625</v>
      </c>
      <c r="C735" s="487"/>
      <c r="D735" s="94">
        <v>0</v>
      </c>
      <c r="E735" s="94">
        <v>0</v>
      </c>
      <c r="F735" s="94">
        <v>134476.79999999999</v>
      </c>
      <c r="G735" s="94">
        <v>0</v>
      </c>
      <c r="H735" s="94">
        <v>0</v>
      </c>
    </row>
    <row r="736" spans="1:8">
      <c r="A736" s="88">
        <v>184</v>
      </c>
      <c r="B736" s="297" t="s">
        <v>626</v>
      </c>
      <c r="C736" s="487"/>
      <c r="D736" s="94">
        <v>0</v>
      </c>
      <c r="E736" s="94">
        <v>0</v>
      </c>
      <c r="F736" s="94">
        <v>21164.45</v>
      </c>
      <c r="G736" s="94">
        <v>0</v>
      </c>
      <c r="H736" s="94">
        <v>0</v>
      </c>
    </row>
    <row r="737" spans="1:8">
      <c r="A737" s="88">
        <v>185</v>
      </c>
      <c r="B737" s="297" t="s">
        <v>627</v>
      </c>
      <c r="C737" s="487"/>
      <c r="D737" s="94">
        <v>0</v>
      </c>
      <c r="E737" s="94">
        <v>0</v>
      </c>
      <c r="F737" s="94">
        <v>211017.2</v>
      </c>
      <c r="G737" s="94">
        <v>0</v>
      </c>
      <c r="H737" s="94">
        <v>0</v>
      </c>
    </row>
    <row r="738" spans="1:8">
      <c r="A738" s="88">
        <v>186</v>
      </c>
      <c r="B738" s="297" t="s">
        <v>628</v>
      </c>
      <c r="C738" s="487"/>
      <c r="D738" s="94">
        <v>0</v>
      </c>
      <c r="E738" s="94">
        <v>0</v>
      </c>
      <c r="F738" s="94">
        <v>261816.78</v>
      </c>
      <c r="G738" s="94">
        <v>0</v>
      </c>
      <c r="H738" s="94">
        <v>0</v>
      </c>
    </row>
    <row r="739" spans="1:8">
      <c r="A739" s="88">
        <v>187</v>
      </c>
      <c r="B739" s="297" t="s">
        <v>629</v>
      </c>
      <c r="C739" s="487"/>
      <c r="D739" s="94">
        <v>0</v>
      </c>
      <c r="E739" s="94">
        <v>0</v>
      </c>
      <c r="F739" s="94">
        <v>682914.26</v>
      </c>
      <c r="G739" s="94">
        <v>0</v>
      </c>
      <c r="H739" s="94">
        <v>0</v>
      </c>
    </row>
    <row r="740" spans="1:8">
      <c r="A740" s="88">
        <v>188</v>
      </c>
      <c r="B740" s="297" t="s">
        <v>630</v>
      </c>
      <c r="C740" s="487"/>
      <c r="D740" s="94">
        <v>0</v>
      </c>
      <c r="E740" s="94">
        <v>0</v>
      </c>
      <c r="F740" s="94">
        <v>385716.02</v>
      </c>
      <c r="G740" s="94">
        <v>0</v>
      </c>
      <c r="H740" s="94">
        <v>0</v>
      </c>
    </row>
    <row r="741" spans="1:8">
      <c r="A741" s="88">
        <v>189</v>
      </c>
      <c r="B741" s="297" t="s">
        <v>631</v>
      </c>
      <c r="C741" s="487"/>
      <c r="D741" s="94">
        <v>1087163</v>
      </c>
      <c r="E741" s="94">
        <v>790473.24</v>
      </c>
      <c r="F741" s="94">
        <v>805024.65</v>
      </c>
      <c r="G741" s="94">
        <v>1423421</v>
      </c>
      <c r="H741" s="94">
        <v>0</v>
      </c>
    </row>
    <row r="742" spans="1:8">
      <c r="A742" s="88">
        <v>190</v>
      </c>
      <c r="B742" s="297" t="s">
        <v>632</v>
      </c>
      <c r="C742" s="487"/>
      <c r="D742" s="94">
        <v>0</v>
      </c>
      <c r="E742" s="94">
        <v>0</v>
      </c>
      <c r="F742" s="94">
        <v>526146.66</v>
      </c>
      <c r="G742" s="94">
        <v>0</v>
      </c>
      <c r="H742" s="94">
        <v>0</v>
      </c>
    </row>
    <row r="743" spans="1:8">
      <c r="A743" s="88">
        <v>191</v>
      </c>
      <c r="B743" s="297" t="s">
        <v>633</v>
      </c>
      <c r="C743" s="487"/>
      <c r="D743" s="94">
        <v>0</v>
      </c>
      <c r="E743" s="94">
        <v>0</v>
      </c>
      <c r="F743" s="94">
        <v>0</v>
      </c>
      <c r="G743" s="94">
        <v>0</v>
      </c>
      <c r="H743" s="94">
        <v>0</v>
      </c>
    </row>
    <row r="744" spans="1:8">
      <c r="A744" s="88">
        <v>192</v>
      </c>
      <c r="B744" s="297" t="s">
        <v>634</v>
      </c>
      <c r="C744" s="487"/>
      <c r="D744" s="94">
        <v>0</v>
      </c>
      <c r="E744" s="94">
        <v>0</v>
      </c>
      <c r="F744" s="94">
        <v>0</v>
      </c>
      <c r="G744" s="94">
        <v>0</v>
      </c>
      <c r="H744" s="94">
        <v>0</v>
      </c>
    </row>
    <row r="745" spans="1:8">
      <c r="A745" s="88">
        <v>193</v>
      </c>
      <c r="B745" s="297" t="s">
        <v>635</v>
      </c>
      <c r="C745" s="487"/>
      <c r="D745" s="94">
        <v>0</v>
      </c>
      <c r="E745" s="94">
        <v>0</v>
      </c>
      <c r="F745" s="94">
        <v>40844.699999999997</v>
      </c>
      <c r="G745" s="94">
        <v>0</v>
      </c>
      <c r="H745" s="94">
        <v>0</v>
      </c>
    </row>
    <row r="746" spans="1:8">
      <c r="A746" s="88">
        <v>194</v>
      </c>
      <c r="B746" s="297" t="s">
        <v>636</v>
      </c>
      <c r="C746" s="487"/>
      <c r="D746" s="94">
        <v>0</v>
      </c>
      <c r="E746" s="94">
        <v>0</v>
      </c>
      <c r="F746" s="94">
        <v>28089.85</v>
      </c>
      <c r="G746" s="94">
        <v>0</v>
      </c>
      <c r="H746" s="94">
        <v>0</v>
      </c>
    </row>
    <row r="747" spans="1:8">
      <c r="A747" s="88">
        <v>195</v>
      </c>
      <c r="B747" s="297" t="s">
        <v>637</v>
      </c>
      <c r="C747" s="487"/>
      <c r="D747" s="94">
        <v>0</v>
      </c>
      <c r="E747" s="94">
        <v>0</v>
      </c>
      <c r="F747" s="94">
        <v>14940.98</v>
      </c>
      <c r="G747" s="94">
        <v>0</v>
      </c>
      <c r="H747" s="94">
        <v>0</v>
      </c>
    </row>
    <row r="748" spans="1:8">
      <c r="A748" s="88">
        <v>196</v>
      </c>
      <c r="B748" s="297" t="s">
        <v>638</v>
      </c>
      <c r="C748" s="487"/>
      <c r="D748" s="94">
        <v>0</v>
      </c>
      <c r="E748" s="94">
        <v>0</v>
      </c>
      <c r="F748" s="94">
        <v>190706.28</v>
      </c>
      <c r="G748" s="94">
        <v>0</v>
      </c>
      <c r="H748" s="94">
        <v>0</v>
      </c>
    </row>
    <row r="749" spans="1:8">
      <c r="A749" s="88">
        <v>197</v>
      </c>
      <c r="B749" s="297" t="s">
        <v>639</v>
      </c>
      <c r="C749" s="487"/>
      <c r="D749" s="94">
        <v>0</v>
      </c>
      <c r="E749" s="94">
        <v>0</v>
      </c>
      <c r="F749" s="94">
        <v>0</v>
      </c>
      <c r="G749" s="94">
        <v>0</v>
      </c>
      <c r="H749" s="94">
        <v>118079.31</v>
      </c>
    </row>
    <row r="750" spans="1:8">
      <c r="A750" s="88">
        <v>198</v>
      </c>
      <c r="B750" s="297" t="s">
        <v>640</v>
      </c>
      <c r="C750" s="487"/>
      <c r="D750" s="94">
        <v>0</v>
      </c>
      <c r="E750" s="94">
        <v>0</v>
      </c>
      <c r="F750" s="94">
        <v>696250</v>
      </c>
      <c r="G750" s="94">
        <v>0</v>
      </c>
      <c r="H750" s="94">
        <v>0</v>
      </c>
    </row>
    <row r="751" spans="1:8">
      <c r="A751" s="88">
        <v>199</v>
      </c>
      <c r="B751" s="297" t="s">
        <v>641</v>
      </c>
      <c r="C751" s="487"/>
      <c r="D751" s="94">
        <v>0</v>
      </c>
      <c r="E751" s="94">
        <v>66657.83</v>
      </c>
      <c r="F751" s="94">
        <v>0</v>
      </c>
      <c r="G751" s="94">
        <v>0</v>
      </c>
      <c r="H751" s="94">
        <v>0</v>
      </c>
    </row>
    <row r="752" spans="1:8">
      <c r="A752" s="88">
        <v>200</v>
      </c>
      <c r="B752" s="297" t="s">
        <v>642</v>
      </c>
      <c r="C752" s="487"/>
      <c r="D752" s="94">
        <v>0</v>
      </c>
      <c r="E752" s="94">
        <v>1064852.22</v>
      </c>
      <c r="F752" s="94">
        <v>0</v>
      </c>
      <c r="G752" s="94">
        <v>0</v>
      </c>
      <c r="H752" s="94">
        <v>0</v>
      </c>
    </row>
    <row r="753" spans="1:8">
      <c r="A753" s="88">
        <v>201</v>
      </c>
      <c r="B753" s="297" t="s">
        <v>643</v>
      </c>
      <c r="C753" s="487"/>
      <c r="D753" s="94">
        <v>0</v>
      </c>
      <c r="E753" s="94">
        <v>765698.69</v>
      </c>
      <c r="F753" s="94">
        <v>0</v>
      </c>
      <c r="G753" s="94">
        <v>0</v>
      </c>
      <c r="H753" s="94">
        <v>0</v>
      </c>
    </row>
    <row r="754" spans="1:8">
      <c r="A754" s="88">
        <v>202</v>
      </c>
      <c r="B754" s="297" t="s">
        <v>644</v>
      </c>
      <c r="C754" s="487"/>
      <c r="D754" s="94">
        <v>0</v>
      </c>
      <c r="E754" s="94">
        <v>0</v>
      </c>
      <c r="F754" s="94">
        <v>0</v>
      </c>
      <c r="G754" s="94">
        <v>0</v>
      </c>
      <c r="H754" s="94">
        <v>0</v>
      </c>
    </row>
    <row r="755" spans="1:8">
      <c r="A755" s="88">
        <v>203</v>
      </c>
      <c r="B755" s="297" t="s">
        <v>645</v>
      </c>
      <c r="C755" s="487"/>
      <c r="D755" s="94">
        <v>0</v>
      </c>
      <c r="E755" s="94">
        <v>0</v>
      </c>
      <c r="F755" s="94">
        <v>0</v>
      </c>
      <c r="G755" s="94">
        <v>0</v>
      </c>
      <c r="H755" s="94">
        <v>0</v>
      </c>
    </row>
    <row r="756" spans="1:8">
      <c r="A756" s="88">
        <v>204</v>
      </c>
      <c r="B756" s="297" t="s">
        <v>646</v>
      </c>
      <c r="C756" s="487"/>
      <c r="D756" s="94">
        <v>0</v>
      </c>
      <c r="E756" s="94">
        <v>455428.34</v>
      </c>
      <c r="F756" s="94">
        <v>0</v>
      </c>
      <c r="G756" s="94">
        <v>0</v>
      </c>
      <c r="H756" s="94">
        <v>0</v>
      </c>
    </row>
    <row r="757" spans="1:8">
      <c r="A757" s="88">
        <v>205</v>
      </c>
      <c r="B757" s="297" t="s">
        <v>647</v>
      </c>
      <c r="C757" s="487"/>
      <c r="D757" s="94">
        <v>0</v>
      </c>
      <c r="E757" s="94">
        <v>578332.46</v>
      </c>
      <c r="F757" s="94">
        <v>0</v>
      </c>
      <c r="G757" s="94">
        <v>0</v>
      </c>
      <c r="H757" s="94">
        <v>0</v>
      </c>
    </row>
    <row r="758" spans="1:8">
      <c r="A758" s="88">
        <v>206</v>
      </c>
      <c r="B758" s="297" t="s">
        <v>648</v>
      </c>
      <c r="C758" s="487"/>
      <c r="D758" s="94">
        <v>0</v>
      </c>
      <c r="E758" s="94">
        <v>469562.32</v>
      </c>
      <c r="F758" s="94">
        <v>0</v>
      </c>
      <c r="G758" s="94">
        <v>0</v>
      </c>
      <c r="H758" s="94">
        <v>0</v>
      </c>
    </row>
    <row r="759" spans="1:8">
      <c r="A759" s="88">
        <v>207</v>
      </c>
      <c r="B759" s="297" t="s">
        <v>649</v>
      </c>
      <c r="C759" s="487"/>
      <c r="D759" s="94">
        <v>0</v>
      </c>
      <c r="E759" s="94">
        <v>105219.65</v>
      </c>
      <c r="F759" s="94">
        <v>0</v>
      </c>
      <c r="G759" s="94">
        <v>0</v>
      </c>
      <c r="H759" s="94">
        <v>0</v>
      </c>
    </row>
    <row r="760" spans="1:8">
      <c r="A760" s="88">
        <v>208</v>
      </c>
      <c r="B760" s="297" t="s">
        <v>650</v>
      </c>
      <c r="C760" s="487"/>
      <c r="D760" s="94">
        <v>0</v>
      </c>
      <c r="E760" s="94">
        <v>170332.61</v>
      </c>
      <c r="F760" s="94">
        <v>0</v>
      </c>
      <c r="G760" s="94">
        <v>0</v>
      </c>
      <c r="H760" s="94">
        <v>0</v>
      </c>
    </row>
    <row r="761" spans="1:8">
      <c r="A761" s="88">
        <v>209</v>
      </c>
      <c r="B761" s="297" t="s">
        <v>651</v>
      </c>
      <c r="C761" s="487"/>
      <c r="D761" s="94">
        <v>0</v>
      </c>
      <c r="E761" s="94">
        <v>0</v>
      </c>
      <c r="F761" s="94">
        <v>0</v>
      </c>
      <c r="G761" s="94">
        <v>0</v>
      </c>
      <c r="H761" s="94">
        <v>0</v>
      </c>
    </row>
    <row r="762" spans="1:8">
      <c r="A762" s="88">
        <v>210</v>
      </c>
      <c r="B762" s="297" t="s">
        <v>652</v>
      </c>
      <c r="C762" s="487"/>
      <c r="D762" s="94">
        <v>0</v>
      </c>
      <c r="E762" s="94">
        <v>74088.789999999994</v>
      </c>
      <c r="F762" s="94">
        <v>0</v>
      </c>
      <c r="G762" s="94">
        <v>0</v>
      </c>
      <c r="H762" s="94">
        <v>0</v>
      </c>
    </row>
    <row r="763" spans="1:8">
      <c r="A763" s="88">
        <v>211</v>
      </c>
      <c r="B763" s="297" t="s">
        <v>653</v>
      </c>
      <c r="C763" s="487"/>
      <c r="D763" s="94">
        <v>0</v>
      </c>
      <c r="E763" s="94">
        <v>0</v>
      </c>
      <c r="F763" s="94">
        <v>0</v>
      </c>
      <c r="G763" s="94">
        <v>0</v>
      </c>
      <c r="H763" s="94">
        <v>0</v>
      </c>
    </row>
    <row r="764" spans="1:8">
      <c r="A764" s="88">
        <v>212</v>
      </c>
      <c r="B764" s="297" t="s">
        <v>654</v>
      </c>
      <c r="C764" s="487"/>
      <c r="D764" s="94">
        <v>0</v>
      </c>
      <c r="E764" s="94">
        <v>326796.05</v>
      </c>
      <c r="F764" s="94">
        <v>0</v>
      </c>
      <c r="G764" s="94">
        <v>0</v>
      </c>
      <c r="H764" s="94">
        <v>0</v>
      </c>
    </row>
    <row r="765" spans="1:8">
      <c r="A765" s="88">
        <v>213</v>
      </c>
      <c r="B765" s="297" t="s">
        <v>655</v>
      </c>
      <c r="C765" s="487"/>
      <c r="D765" s="94">
        <v>0</v>
      </c>
      <c r="E765" s="94">
        <v>0</v>
      </c>
      <c r="F765" s="94">
        <v>156809.39000000001</v>
      </c>
      <c r="G765" s="94">
        <v>0</v>
      </c>
      <c r="H765" s="94">
        <v>0</v>
      </c>
    </row>
    <row r="766" spans="1:8">
      <c r="A766" s="88">
        <v>214</v>
      </c>
      <c r="B766" s="297" t="s">
        <v>656</v>
      </c>
      <c r="C766" s="487"/>
      <c r="D766" s="94">
        <v>0</v>
      </c>
      <c r="E766" s="94">
        <v>0</v>
      </c>
      <c r="F766" s="94">
        <v>0</v>
      </c>
      <c r="G766" s="94">
        <v>0</v>
      </c>
      <c r="H766" s="94">
        <v>0</v>
      </c>
    </row>
    <row r="767" spans="1:8">
      <c r="A767" s="88">
        <v>215</v>
      </c>
      <c r="B767" s="297" t="s">
        <v>657</v>
      </c>
      <c r="C767" s="487"/>
      <c r="D767" s="94">
        <v>0</v>
      </c>
      <c r="E767" s="94">
        <v>0</v>
      </c>
      <c r="F767" s="94">
        <v>0</v>
      </c>
      <c r="G767" s="94">
        <v>0</v>
      </c>
      <c r="H767" s="94">
        <v>0</v>
      </c>
    </row>
    <row r="768" spans="1:8">
      <c r="A768" s="88">
        <v>216</v>
      </c>
      <c r="B768" s="297" t="s">
        <v>658</v>
      </c>
      <c r="C768" s="487"/>
      <c r="D768" s="94">
        <v>0</v>
      </c>
      <c r="E768" s="94">
        <v>9546.76</v>
      </c>
      <c r="F768" s="94">
        <v>0</v>
      </c>
      <c r="G768" s="94">
        <v>0</v>
      </c>
      <c r="H768" s="94">
        <v>0</v>
      </c>
    </row>
    <row r="769" spans="1:8">
      <c r="A769" s="88">
        <v>217</v>
      </c>
      <c r="B769" s="297" t="s">
        <v>659</v>
      </c>
      <c r="C769" s="487"/>
      <c r="D769" s="94">
        <v>0</v>
      </c>
      <c r="E769" s="94">
        <v>0</v>
      </c>
      <c r="F769" s="94">
        <v>0</v>
      </c>
      <c r="G769" s="94">
        <v>0</v>
      </c>
      <c r="H769" s="94">
        <v>0</v>
      </c>
    </row>
    <row r="770" spans="1:8">
      <c r="A770" s="88">
        <v>218</v>
      </c>
      <c r="B770" s="297" t="s">
        <v>660</v>
      </c>
      <c r="C770" s="487"/>
      <c r="D770" s="94">
        <v>0</v>
      </c>
      <c r="E770" s="94">
        <v>0</v>
      </c>
      <c r="F770" s="94">
        <v>0</v>
      </c>
      <c r="G770" s="94">
        <v>0</v>
      </c>
      <c r="H770" s="94">
        <v>0</v>
      </c>
    </row>
    <row r="771" spans="1:8">
      <c r="A771" s="88">
        <v>219</v>
      </c>
      <c r="B771" s="297" t="s">
        <v>661</v>
      </c>
      <c r="C771" s="487"/>
      <c r="D771" s="94">
        <v>0</v>
      </c>
      <c r="E771" s="94">
        <v>0</v>
      </c>
      <c r="F771" s="94">
        <v>0</v>
      </c>
      <c r="G771" s="94">
        <v>0</v>
      </c>
      <c r="H771" s="94">
        <v>0</v>
      </c>
    </row>
    <row r="772" spans="1:8">
      <c r="A772" s="88">
        <v>220</v>
      </c>
      <c r="B772" s="297" t="s">
        <v>662</v>
      </c>
      <c r="C772" s="487"/>
      <c r="D772" s="94">
        <v>0</v>
      </c>
      <c r="E772" s="94">
        <v>0</v>
      </c>
      <c r="F772" s="94">
        <v>0</v>
      </c>
      <c r="G772" s="94">
        <v>0</v>
      </c>
      <c r="H772" s="94">
        <v>0</v>
      </c>
    </row>
    <row r="773" spans="1:8">
      <c r="A773" s="88">
        <v>221</v>
      </c>
      <c r="B773" s="297" t="s">
        <v>663</v>
      </c>
      <c r="C773" s="487"/>
      <c r="D773" s="94">
        <v>0</v>
      </c>
      <c r="E773" s="94">
        <v>5513.59</v>
      </c>
      <c r="F773" s="94">
        <v>0</v>
      </c>
      <c r="G773" s="94">
        <v>0</v>
      </c>
      <c r="H773" s="94">
        <v>0</v>
      </c>
    </row>
    <row r="774" spans="1:8">
      <c r="A774" s="88">
        <v>222</v>
      </c>
      <c r="B774" s="297" t="s">
        <v>664</v>
      </c>
      <c r="C774" s="487"/>
      <c r="D774" s="94">
        <v>0</v>
      </c>
      <c r="E774" s="94">
        <v>0</v>
      </c>
      <c r="F774" s="94">
        <v>0</v>
      </c>
      <c r="G774" s="94">
        <v>0</v>
      </c>
      <c r="H774" s="94">
        <v>0</v>
      </c>
    </row>
    <row r="775" spans="1:8">
      <c r="A775" s="88">
        <v>223</v>
      </c>
      <c r="B775" s="297" t="s">
        <v>665</v>
      </c>
      <c r="C775" s="487"/>
      <c r="D775" s="94">
        <v>0</v>
      </c>
      <c r="E775" s="94">
        <v>481441.16</v>
      </c>
      <c r="F775" s="94">
        <v>0</v>
      </c>
      <c r="G775" s="94">
        <v>0</v>
      </c>
      <c r="H775" s="94">
        <v>0</v>
      </c>
    </row>
    <row r="776" spans="1:8">
      <c r="A776" s="88">
        <v>224</v>
      </c>
      <c r="B776" s="297" t="s">
        <v>666</v>
      </c>
      <c r="C776" s="487"/>
      <c r="D776" s="94">
        <v>165268</v>
      </c>
      <c r="E776" s="94">
        <v>355282.68</v>
      </c>
      <c r="F776" s="94">
        <v>0</v>
      </c>
      <c r="G776" s="94">
        <v>0</v>
      </c>
      <c r="H776" s="94">
        <v>0</v>
      </c>
    </row>
    <row r="777" spans="1:8">
      <c r="A777" s="88">
        <v>225</v>
      </c>
      <c r="B777" s="297" t="s">
        <v>667</v>
      </c>
      <c r="C777" s="487"/>
      <c r="D777" s="94">
        <v>0</v>
      </c>
      <c r="E777" s="94">
        <v>0</v>
      </c>
      <c r="F777" s="94">
        <v>0</v>
      </c>
      <c r="G777" s="94">
        <v>0</v>
      </c>
      <c r="H777" s="94">
        <v>0</v>
      </c>
    </row>
    <row r="778" spans="1:8">
      <c r="A778" s="88">
        <v>226</v>
      </c>
      <c r="B778" s="297" t="s">
        <v>668</v>
      </c>
      <c r="C778" s="487"/>
      <c r="D778" s="94">
        <v>0</v>
      </c>
      <c r="E778" s="94">
        <v>5421.19</v>
      </c>
      <c r="F778" s="94">
        <v>0</v>
      </c>
      <c r="G778" s="94">
        <v>0</v>
      </c>
      <c r="H778" s="94">
        <v>0</v>
      </c>
    </row>
    <row r="779" spans="1:8">
      <c r="A779" s="88">
        <v>227</v>
      </c>
      <c r="B779" s="297" t="s">
        <v>669</v>
      </c>
      <c r="C779" s="487"/>
      <c r="D779" s="94">
        <v>0</v>
      </c>
      <c r="E779" s="94">
        <v>18996.79</v>
      </c>
      <c r="F779" s="94">
        <v>0</v>
      </c>
      <c r="G779" s="94">
        <v>0</v>
      </c>
      <c r="H779" s="94">
        <v>0</v>
      </c>
    </row>
    <row r="780" spans="1:8">
      <c r="A780" s="88">
        <v>228</v>
      </c>
      <c r="B780" s="297" t="s">
        <v>670</v>
      </c>
      <c r="C780" s="487"/>
      <c r="D780" s="94">
        <v>0</v>
      </c>
      <c r="E780" s="94">
        <v>367200</v>
      </c>
      <c r="F780" s="94">
        <v>0</v>
      </c>
      <c r="G780" s="94">
        <v>0</v>
      </c>
      <c r="H780" s="94">
        <v>0</v>
      </c>
    </row>
    <row r="781" spans="1:8">
      <c r="A781" s="88">
        <v>229</v>
      </c>
      <c r="B781" s="297" t="s">
        <v>671</v>
      </c>
      <c r="C781" s="487"/>
      <c r="D781" s="94">
        <v>0</v>
      </c>
      <c r="E781" s="94">
        <v>218905.01</v>
      </c>
      <c r="F781" s="94">
        <v>0</v>
      </c>
      <c r="G781" s="94">
        <v>0</v>
      </c>
      <c r="H781" s="94">
        <v>0</v>
      </c>
    </row>
    <row r="782" spans="1:8">
      <c r="A782" s="88">
        <v>230</v>
      </c>
      <c r="B782" s="297" t="s">
        <v>672</v>
      </c>
      <c r="C782" s="487"/>
      <c r="D782" s="94">
        <v>0</v>
      </c>
      <c r="E782" s="94">
        <v>0</v>
      </c>
      <c r="F782" s="94">
        <v>0</v>
      </c>
      <c r="G782" s="94">
        <v>0</v>
      </c>
      <c r="H782" s="94">
        <v>0</v>
      </c>
    </row>
    <row r="783" spans="1:8">
      <c r="A783" s="88">
        <v>231</v>
      </c>
      <c r="B783" s="297" t="s">
        <v>673</v>
      </c>
      <c r="C783" s="487"/>
      <c r="D783" s="94">
        <v>0</v>
      </c>
      <c r="E783" s="94">
        <v>0</v>
      </c>
      <c r="F783" s="94">
        <v>0</v>
      </c>
      <c r="G783" s="94">
        <v>0</v>
      </c>
      <c r="H783" s="94">
        <v>0</v>
      </c>
    </row>
    <row r="784" spans="1:8">
      <c r="A784" s="88">
        <v>232</v>
      </c>
      <c r="B784" s="297" t="s">
        <v>674</v>
      </c>
      <c r="C784" s="487"/>
      <c r="D784" s="94">
        <v>0</v>
      </c>
      <c r="E784" s="94">
        <v>72055.360000000001</v>
      </c>
      <c r="F784" s="94">
        <v>0</v>
      </c>
      <c r="G784" s="94">
        <v>0</v>
      </c>
      <c r="H784" s="94">
        <v>0</v>
      </c>
    </row>
    <row r="785" spans="1:8">
      <c r="A785" s="88">
        <v>233</v>
      </c>
      <c r="B785" s="297" t="s">
        <v>675</v>
      </c>
      <c r="C785" s="487"/>
      <c r="D785" s="94">
        <v>0</v>
      </c>
      <c r="E785" s="94">
        <v>0</v>
      </c>
      <c r="F785" s="94">
        <v>0</v>
      </c>
      <c r="G785" s="94">
        <v>0</v>
      </c>
      <c r="H785" s="94">
        <v>0</v>
      </c>
    </row>
    <row r="786" spans="1:8">
      <c r="A786" s="88">
        <v>234</v>
      </c>
      <c r="B786" s="297" t="s">
        <v>676</v>
      </c>
      <c r="C786" s="487"/>
      <c r="D786" s="94">
        <v>0</v>
      </c>
      <c r="E786" s="94">
        <v>663211.18000000005</v>
      </c>
      <c r="F786" s="94">
        <v>0</v>
      </c>
      <c r="G786" s="94">
        <v>0</v>
      </c>
      <c r="H786" s="94">
        <v>0</v>
      </c>
    </row>
    <row r="787" spans="1:8">
      <c r="A787" s="88">
        <v>235</v>
      </c>
      <c r="B787" s="297" t="s">
        <v>677</v>
      </c>
      <c r="C787" s="487"/>
      <c r="D787" s="94">
        <v>0</v>
      </c>
      <c r="E787" s="94">
        <v>16888.560000000001</v>
      </c>
      <c r="F787" s="94">
        <v>0</v>
      </c>
      <c r="G787" s="94">
        <v>0</v>
      </c>
      <c r="H787" s="94">
        <v>0</v>
      </c>
    </row>
    <row r="788" spans="1:8">
      <c r="A788" s="88">
        <v>236</v>
      </c>
      <c r="B788" s="297" t="s">
        <v>678</v>
      </c>
      <c r="C788" s="487"/>
      <c r="D788" s="94">
        <v>0</v>
      </c>
      <c r="E788" s="94">
        <v>10520.85</v>
      </c>
      <c r="F788" s="94">
        <v>0</v>
      </c>
      <c r="G788" s="94">
        <v>0</v>
      </c>
      <c r="H788" s="94">
        <v>0</v>
      </c>
    </row>
    <row r="789" spans="1:8">
      <c r="A789" s="88">
        <v>237</v>
      </c>
      <c r="B789" s="297" t="s">
        <v>679</v>
      </c>
      <c r="C789" s="487"/>
      <c r="D789" s="94">
        <v>0</v>
      </c>
      <c r="E789" s="94">
        <v>9632.66</v>
      </c>
      <c r="F789" s="94">
        <v>0</v>
      </c>
      <c r="G789" s="94">
        <v>0</v>
      </c>
      <c r="H789" s="94">
        <v>0</v>
      </c>
    </row>
    <row r="790" spans="1:8">
      <c r="A790" s="88">
        <v>238</v>
      </c>
      <c r="B790" s="297" t="s">
        <v>680</v>
      </c>
      <c r="C790" s="487"/>
      <c r="D790" s="94">
        <v>0</v>
      </c>
      <c r="E790" s="94">
        <v>0</v>
      </c>
      <c r="F790" s="94">
        <v>151002.94</v>
      </c>
      <c r="G790" s="94">
        <v>0</v>
      </c>
      <c r="H790" s="94">
        <v>0</v>
      </c>
    </row>
    <row r="791" spans="1:8">
      <c r="A791" s="88">
        <v>239</v>
      </c>
      <c r="B791" s="297" t="s">
        <v>681</v>
      </c>
      <c r="C791" s="487"/>
      <c r="D791" s="94">
        <v>0</v>
      </c>
      <c r="E791" s="94">
        <v>0</v>
      </c>
      <c r="F791" s="94">
        <v>0</v>
      </c>
      <c r="G791" s="94">
        <v>0</v>
      </c>
      <c r="H791" s="94">
        <v>134135.54999999999</v>
      </c>
    </row>
    <row r="792" spans="1:8">
      <c r="A792" s="88">
        <v>240</v>
      </c>
      <c r="B792" s="297" t="s">
        <v>682</v>
      </c>
      <c r="C792" s="487"/>
      <c r="D792" s="94">
        <v>0</v>
      </c>
      <c r="E792" s="94">
        <v>0</v>
      </c>
      <c r="F792" s="94">
        <v>0</v>
      </c>
      <c r="G792" s="94">
        <v>0</v>
      </c>
      <c r="H792" s="94">
        <v>117999.39</v>
      </c>
    </row>
    <row r="793" spans="1:8">
      <c r="A793" s="88">
        <v>241</v>
      </c>
      <c r="B793" s="297" t="s">
        <v>683</v>
      </c>
      <c r="C793" s="487"/>
      <c r="D793" s="94">
        <v>0</v>
      </c>
      <c r="E793" s="94">
        <v>0</v>
      </c>
      <c r="F793" s="94">
        <v>149537.92000000001</v>
      </c>
      <c r="G793" s="94">
        <v>0</v>
      </c>
      <c r="H793" s="94">
        <v>0</v>
      </c>
    </row>
    <row r="794" spans="1:8">
      <c r="A794" s="88">
        <v>242</v>
      </c>
      <c r="B794" s="297" t="s">
        <v>684</v>
      </c>
      <c r="C794" s="487"/>
      <c r="D794" s="94">
        <v>0</v>
      </c>
      <c r="E794" s="94">
        <v>0</v>
      </c>
      <c r="F794" s="94">
        <v>0</v>
      </c>
      <c r="G794" s="94">
        <v>0</v>
      </c>
      <c r="H794" s="94">
        <v>0</v>
      </c>
    </row>
    <row r="795" spans="1:8">
      <c r="A795" s="88">
        <v>243</v>
      </c>
      <c r="B795" s="297" t="s">
        <v>685</v>
      </c>
      <c r="C795" s="487"/>
      <c r="D795" s="94">
        <v>119669.73</v>
      </c>
      <c r="E795" s="94">
        <v>0</v>
      </c>
      <c r="F795" s="94">
        <v>0</v>
      </c>
      <c r="G795" s="94">
        <v>0</v>
      </c>
      <c r="H795" s="94">
        <v>0</v>
      </c>
    </row>
    <row r="796" spans="1:8">
      <c r="A796" s="88">
        <v>244</v>
      </c>
      <c r="B796" s="297" t="s">
        <v>686</v>
      </c>
      <c r="C796" s="487"/>
      <c r="D796" s="94">
        <v>0</v>
      </c>
      <c r="E796" s="94">
        <v>0</v>
      </c>
      <c r="F796" s="94">
        <v>0</v>
      </c>
      <c r="G796" s="94">
        <v>0</v>
      </c>
      <c r="H796" s="94">
        <v>0</v>
      </c>
    </row>
    <row r="797" spans="1:8">
      <c r="A797" s="88">
        <v>245</v>
      </c>
      <c r="B797" s="297" t="s">
        <v>687</v>
      </c>
      <c r="C797" s="487"/>
      <c r="D797" s="94">
        <v>121158.5</v>
      </c>
      <c r="E797" s="94">
        <v>0</v>
      </c>
      <c r="F797" s="94">
        <v>0</v>
      </c>
      <c r="G797" s="94">
        <v>0</v>
      </c>
      <c r="H797" s="94">
        <v>0</v>
      </c>
    </row>
    <row r="798" spans="1:8">
      <c r="A798" s="88">
        <v>246</v>
      </c>
      <c r="B798" s="297" t="s">
        <v>688</v>
      </c>
      <c r="C798" s="487"/>
      <c r="D798" s="94">
        <v>0</v>
      </c>
      <c r="E798" s="94">
        <v>0</v>
      </c>
      <c r="F798" s="94">
        <v>0</v>
      </c>
      <c r="G798" s="94">
        <v>0</v>
      </c>
      <c r="H798" s="94">
        <v>0</v>
      </c>
    </row>
    <row r="799" spans="1:8">
      <c r="A799" s="88">
        <v>247</v>
      </c>
      <c r="B799" s="297" t="s">
        <v>689</v>
      </c>
      <c r="C799" s="487"/>
      <c r="D799" s="94">
        <v>101120.5</v>
      </c>
      <c r="E799" s="94">
        <v>0</v>
      </c>
      <c r="F799" s="94">
        <v>0</v>
      </c>
      <c r="G799" s="94">
        <v>0</v>
      </c>
      <c r="H799" s="94">
        <v>0</v>
      </c>
    </row>
    <row r="800" spans="1:8">
      <c r="A800" s="88">
        <v>248</v>
      </c>
      <c r="B800" s="297" t="s">
        <v>690</v>
      </c>
      <c r="C800" s="487"/>
      <c r="D800" s="94">
        <v>0</v>
      </c>
      <c r="E800" s="94">
        <v>109250.55</v>
      </c>
      <c r="F800" s="94">
        <v>0</v>
      </c>
      <c r="G800" s="94">
        <v>0</v>
      </c>
      <c r="H800" s="94">
        <v>0</v>
      </c>
    </row>
    <row r="801" spans="1:8">
      <c r="A801" s="88">
        <v>249</v>
      </c>
      <c r="B801" s="297" t="s">
        <v>691</v>
      </c>
      <c r="C801" s="487"/>
      <c r="D801" s="94">
        <v>0</v>
      </c>
      <c r="E801" s="94">
        <v>213361.45</v>
      </c>
      <c r="F801" s="94">
        <v>0</v>
      </c>
      <c r="G801" s="94">
        <v>0</v>
      </c>
      <c r="H801" s="94">
        <v>0</v>
      </c>
    </row>
    <row r="802" spans="1:8">
      <c r="A802" s="88">
        <v>250</v>
      </c>
      <c r="B802" s="297" t="s">
        <v>692</v>
      </c>
      <c r="C802" s="487"/>
      <c r="D802" s="94">
        <v>148609</v>
      </c>
      <c r="E802" s="94">
        <v>0</v>
      </c>
      <c r="F802" s="94">
        <v>0</v>
      </c>
      <c r="G802" s="94">
        <v>258794</v>
      </c>
      <c r="H802" s="94">
        <v>0</v>
      </c>
    </row>
    <row r="803" spans="1:8">
      <c r="A803" s="88">
        <v>251</v>
      </c>
      <c r="B803" s="297" t="s">
        <v>693</v>
      </c>
      <c r="C803" s="487"/>
      <c r="D803" s="94">
        <v>177826.9</v>
      </c>
      <c r="E803" s="94">
        <v>0</v>
      </c>
      <c r="F803" s="94">
        <v>0</v>
      </c>
      <c r="G803" s="94">
        <v>0</v>
      </c>
      <c r="H803" s="94">
        <v>0</v>
      </c>
    </row>
    <row r="804" spans="1:8">
      <c r="A804" s="88">
        <v>252</v>
      </c>
      <c r="B804" s="297" t="s">
        <v>694</v>
      </c>
      <c r="C804" s="487"/>
      <c r="D804" s="94">
        <v>0</v>
      </c>
      <c r="E804" s="94">
        <v>0</v>
      </c>
      <c r="F804" s="94">
        <v>0</v>
      </c>
      <c r="G804" s="94">
        <v>0</v>
      </c>
      <c r="H804" s="94">
        <v>0</v>
      </c>
    </row>
    <row r="805" spans="1:8">
      <c r="A805" s="88"/>
      <c r="B805" s="28"/>
      <c r="C805" s="95"/>
      <c r="D805" s="94"/>
      <c r="E805" s="94"/>
      <c r="F805" s="94"/>
      <c r="G805" s="94"/>
      <c r="H805" s="94"/>
    </row>
    <row r="806" spans="1:8" ht="18.75" customHeight="1">
      <c r="A806" s="91" t="s">
        <v>777</v>
      </c>
      <c r="B806" s="506" t="s">
        <v>778</v>
      </c>
      <c r="C806" s="491"/>
      <c r="D806" s="94"/>
      <c r="E806" s="94"/>
      <c r="F806" s="94"/>
      <c r="G806" s="94"/>
      <c r="H806" s="94"/>
    </row>
    <row r="807" spans="1:8" ht="15.75" customHeight="1">
      <c r="A807" s="88">
        <v>1</v>
      </c>
      <c r="B807" s="297" t="s">
        <v>461</v>
      </c>
      <c r="C807" s="487"/>
      <c r="D807" s="94">
        <v>909450.39</v>
      </c>
      <c r="E807" s="94">
        <v>1956324.5</v>
      </c>
      <c r="F807" s="94">
        <v>582961</v>
      </c>
      <c r="G807" s="94">
        <v>582961</v>
      </c>
      <c r="H807" s="94">
        <v>291480.5</v>
      </c>
    </row>
    <row r="808" spans="1:8" ht="15.75" customHeight="1">
      <c r="A808" s="88">
        <v>2</v>
      </c>
      <c r="B808" s="297" t="s">
        <v>462</v>
      </c>
      <c r="C808" s="487"/>
      <c r="D808" s="94">
        <v>586846.01</v>
      </c>
      <c r="E808" s="94">
        <v>586846.01</v>
      </c>
      <c r="F808" s="94">
        <v>586846.01</v>
      </c>
      <c r="G808" s="94">
        <v>586846.01</v>
      </c>
      <c r="H808" s="94">
        <v>586846.01</v>
      </c>
    </row>
    <row r="809" spans="1:8">
      <c r="A809" s="88">
        <v>3</v>
      </c>
      <c r="B809" s="297" t="s">
        <v>463</v>
      </c>
      <c r="C809" s="487"/>
      <c r="D809" s="94">
        <v>176311.28</v>
      </c>
      <c r="E809" s="94">
        <v>176311.28</v>
      </c>
      <c r="F809" s="94">
        <v>176311.28</v>
      </c>
      <c r="G809" s="94">
        <v>0</v>
      </c>
      <c r="H809" s="94">
        <v>0</v>
      </c>
    </row>
    <row r="810" spans="1:8" ht="15.75" customHeight="1">
      <c r="A810" s="88">
        <v>4</v>
      </c>
      <c r="B810" s="297" t="s">
        <v>464</v>
      </c>
      <c r="C810" s="487"/>
      <c r="D810" s="94">
        <v>1387994</v>
      </c>
      <c r="E810" s="94">
        <v>1387994</v>
      </c>
      <c r="F810" s="94">
        <v>1387994</v>
      </c>
      <c r="G810" s="94">
        <v>1387994</v>
      </c>
      <c r="H810" s="94">
        <v>1387994</v>
      </c>
    </row>
    <row r="811" spans="1:8">
      <c r="A811" s="88">
        <v>5</v>
      </c>
      <c r="B811" s="297" t="s">
        <v>465</v>
      </c>
      <c r="C811" s="487"/>
      <c r="D811" s="94">
        <v>289993</v>
      </c>
      <c r="E811" s="94">
        <v>289993</v>
      </c>
      <c r="F811" s="94">
        <v>289993</v>
      </c>
      <c r="G811" s="94">
        <v>289993</v>
      </c>
      <c r="H811" s="94">
        <v>289993</v>
      </c>
    </row>
    <row r="812" spans="1:8">
      <c r="A812" s="88">
        <v>6</v>
      </c>
      <c r="B812" s="297" t="s">
        <v>466</v>
      </c>
      <c r="C812" s="487"/>
      <c r="D812" s="94">
        <v>133965.63</v>
      </c>
      <c r="E812" s="94">
        <v>133965.63</v>
      </c>
      <c r="F812" s="94">
        <v>133965.62</v>
      </c>
      <c r="G812" s="94">
        <v>979910.5</v>
      </c>
      <c r="H812" s="94">
        <v>0</v>
      </c>
    </row>
    <row r="813" spans="1:8">
      <c r="A813" s="88">
        <v>7</v>
      </c>
      <c r="B813" s="297" t="s">
        <v>467</v>
      </c>
      <c r="C813" s="507"/>
      <c r="D813" s="94">
        <v>0</v>
      </c>
      <c r="E813" s="94">
        <v>563739</v>
      </c>
      <c r="F813" s="94">
        <v>0</v>
      </c>
      <c r="G813" s="94">
        <f>1759791-318756.62</f>
        <v>1441034.38</v>
      </c>
      <c r="H813" s="94">
        <v>1759791</v>
      </c>
    </row>
    <row r="814" spans="1:8">
      <c r="A814" s="88">
        <v>8</v>
      </c>
      <c r="B814" s="297" t="s">
        <v>468</v>
      </c>
      <c r="C814" s="507"/>
      <c r="D814" s="94">
        <v>0</v>
      </c>
      <c r="E814" s="94">
        <v>140058</v>
      </c>
      <c r="F814" s="94">
        <v>140058</v>
      </c>
      <c r="G814" s="94">
        <v>140058</v>
      </c>
      <c r="H814" s="94">
        <v>140058</v>
      </c>
    </row>
    <row r="815" spans="1:8">
      <c r="A815" s="88">
        <v>9</v>
      </c>
      <c r="B815" s="297" t="s">
        <v>469</v>
      </c>
      <c r="C815" s="507"/>
      <c r="D815" s="94">
        <v>0</v>
      </c>
      <c r="E815" s="94">
        <v>1172124</v>
      </c>
      <c r="F815" s="94">
        <v>1172124</v>
      </c>
      <c r="G815" s="94">
        <v>1172124</v>
      </c>
      <c r="H815" s="94">
        <v>1172124</v>
      </c>
    </row>
    <row r="816" spans="1:8">
      <c r="A816" s="88">
        <v>10</v>
      </c>
      <c r="B816" s="297" t="s">
        <v>470</v>
      </c>
      <c r="C816" s="507"/>
      <c r="D816" s="94">
        <v>0</v>
      </c>
      <c r="E816" s="94">
        <v>2460762</v>
      </c>
      <c r="F816" s="94">
        <v>2460762</v>
      </c>
      <c r="G816" s="94">
        <v>2460762</v>
      </c>
      <c r="H816" s="94">
        <v>2460762</v>
      </c>
    </row>
    <row r="817" spans="1:8">
      <c r="A817" s="88">
        <v>11</v>
      </c>
      <c r="B817" s="297" t="s">
        <v>471</v>
      </c>
      <c r="C817" s="507"/>
      <c r="D817" s="94">
        <v>0</v>
      </c>
      <c r="E817" s="94">
        <v>481343.08</v>
      </c>
      <c r="F817" s="94">
        <v>240671.54</v>
      </c>
      <c r="G817" s="94">
        <v>240671.54</v>
      </c>
      <c r="H817" s="94">
        <v>0</v>
      </c>
    </row>
    <row r="818" spans="1:8">
      <c r="A818" s="88">
        <v>12</v>
      </c>
      <c r="B818" s="297" t="s">
        <v>472</v>
      </c>
      <c r="C818" s="507"/>
      <c r="D818" s="94">
        <v>0</v>
      </c>
      <c r="E818" s="94">
        <v>361006.92</v>
      </c>
      <c r="F818" s="94">
        <v>361006.92</v>
      </c>
      <c r="G818" s="94">
        <v>361006.92</v>
      </c>
      <c r="H818" s="94">
        <v>0</v>
      </c>
    </row>
    <row r="819" spans="1:8">
      <c r="A819" s="88">
        <v>13</v>
      </c>
      <c r="B819" s="297" t="s">
        <v>473</v>
      </c>
      <c r="C819" s="487"/>
      <c r="D819" s="94">
        <v>0</v>
      </c>
      <c r="E819" s="94">
        <v>197738.31</v>
      </c>
      <c r="F819" s="94">
        <v>197738.31</v>
      </c>
      <c r="G819" s="94">
        <v>0</v>
      </c>
      <c r="H819" s="94">
        <v>312923.26</v>
      </c>
    </row>
    <row r="820" spans="1:8">
      <c r="A820" s="88">
        <v>14</v>
      </c>
      <c r="B820" s="297" t="s">
        <v>474</v>
      </c>
      <c r="C820" s="487"/>
      <c r="D820" s="94">
        <v>0</v>
      </c>
      <c r="E820" s="94">
        <v>0</v>
      </c>
      <c r="F820" s="94">
        <v>1980582</v>
      </c>
      <c r="G820" s="94">
        <v>0</v>
      </c>
      <c r="H820" s="94">
        <v>0</v>
      </c>
    </row>
    <row r="821" spans="1:8">
      <c r="A821" s="88">
        <v>15</v>
      </c>
      <c r="B821" s="297" t="s">
        <v>475</v>
      </c>
      <c r="C821" s="487"/>
      <c r="D821" s="94">
        <v>0</v>
      </c>
      <c r="E821" s="94">
        <v>0</v>
      </c>
      <c r="F821" s="94">
        <v>1895734</v>
      </c>
      <c r="G821" s="94">
        <v>0</v>
      </c>
      <c r="H821" s="94">
        <v>0</v>
      </c>
    </row>
    <row r="822" spans="1:8">
      <c r="A822" s="88">
        <v>16</v>
      </c>
      <c r="B822" s="297" t="s">
        <v>476</v>
      </c>
      <c r="C822" s="487"/>
      <c r="D822" s="94">
        <v>0</v>
      </c>
      <c r="E822" s="94">
        <v>0</v>
      </c>
      <c r="F822" s="94">
        <v>1557999</v>
      </c>
      <c r="G822" s="94">
        <v>1686745</v>
      </c>
      <c r="H822" s="94">
        <v>0</v>
      </c>
    </row>
    <row r="823" spans="1:8">
      <c r="A823" s="88">
        <v>17</v>
      </c>
      <c r="B823" s="297" t="s">
        <v>477</v>
      </c>
      <c r="C823" s="487"/>
      <c r="D823" s="94">
        <v>0</v>
      </c>
      <c r="E823" s="94">
        <v>0</v>
      </c>
      <c r="F823" s="94">
        <v>434861</v>
      </c>
      <c r="G823" s="94">
        <v>434861</v>
      </c>
      <c r="H823" s="94">
        <v>434861</v>
      </c>
    </row>
    <row r="824" spans="1:8">
      <c r="A824" s="88">
        <v>18</v>
      </c>
      <c r="B824" s="297" t="s">
        <v>478</v>
      </c>
      <c r="C824" s="487"/>
      <c r="D824" s="94">
        <v>0</v>
      </c>
      <c r="E824" s="94">
        <v>0</v>
      </c>
      <c r="F824" s="94">
        <v>237832.4</v>
      </c>
      <c r="G824" s="94">
        <v>0</v>
      </c>
      <c r="H824" s="94">
        <v>0</v>
      </c>
    </row>
    <row r="825" spans="1:8">
      <c r="A825" s="88">
        <v>19</v>
      </c>
      <c r="B825" s="297" t="s">
        <v>479</v>
      </c>
      <c r="C825" s="487"/>
      <c r="D825" s="94">
        <v>0</v>
      </c>
      <c r="E825" s="94">
        <v>0</v>
      </c>
      <c r="F825" s="94">
        <v>203969.98</v>
      </c>
      <c r="G825" s="94">
        <v>203969.98</v>
      </c>
      <c r="H825" s="94">
        <v>203969.98</v>
      </c>
    </row>
    <row r="826" spans="1:8">
      <c r="A826" s="88">
        <v>20</v>
      </c>
      <c r="B826" s="297" t="s">
        <v>480</v>
      </c>
      <c r="C826" s="487"/>
      <c r="D826" s="94">
        <v>0</v>
      </c>
      <c r="E826" s="94">
        <v>0</v>
      </c>
      <c r="F826" s="94">
        <v>471241.91</v>
      </c>
      <c r="G826" s="94">
        <v>471241.91</v>
      </c>
      <c r="H826" s="94">
        <v>471241.91</v>
      </c>
    </row>
    <row r="827" spans="1:8">
      <c r="A827" s="88">
        <v>21</v>
      </c>
      <c r="B827" s="297" t="s">
        <v>481</v>
      </c>
      <c r="C827" s="487"/>
      <c r="D827" s="94">
        <v>0</v>
      </c>
      <c r="E827" s="94">
        <v>0</v>
      </c>
      <c r="F827" s="94">
        <v>178453.76000000001</v>
      </c>
      <c r="G827" s="94">
        <v>178453.76000000001</v>
      </c>
      <c r="H827" s="94">
        <v>178453.76000000001</v>
      </c>
    </row>
    <row r="828" spans="1:8">
      <c r="A828" s="88">
        <v>22</v>
      </c>
      <c r="B828" s="297" t="s">
        <v>482</v>
      </c>
      <c r="C828" s="487"/>
      <c r="D828" s="94">
        <v>0</v>
      </c>
      <c r="E828" s="94">
        <v>0</v>
      </c>
      <c r="F828" s="94">
        <v>244697.72</v>
      </c>
      <c r="G828" s="94">
        <v>244698</v>
      </c>
      <c r="H828" s="94">
        <v>0</v>
      </c>
    </row>
    <row r="829" spans="1:8">
      <c r="A829" s="88">
        <v>23</v>
      </c>
      <c r="B829" s="297" t="s">
        <v>483</v>
      </c>
      <c r="C829" s="487"/>
      <c r="D829" s="94">
        <v>0</v>
      </c>
      <c r="E829" s="94">
        <v>0</v>
      </c>
      <c r="F829" s="94">
        <v>207213</v>
      </c>
      <c r="G829" s="94">
        <v>414426.4</v>
      </c>
      <c r="H829" s="94">
        <v>0</v>
      </c>
    </row>
    <row r="830" spans="1:8">
      <c r="A830" s="88">
        <v>24</v>
      </c>
      <c r="B830" s="297" t="s">
        <v>484</v>
      </c>
      <c r="C830" s="487"/>
      <c r="D830" s="94">
        <v>0</v>
      </c>
      <c r="E830" s="94">
        <v>0</v>
      </c>
      <c r="F830" s="94">
        <v>173400</v>
      </c>
      <c r="G830" s="94">
        <v>173400</v>
      </c>
      <c r="H830" s="94">
        <v>0</v>
      </c>
    </row>
    <row r="831" spans="1:8">
      <c r="A831" s="88">
        <v>25</v>
      </c>
      <c r="B831" s="297" t="s">
        <v>485</v>
      </c>
      <c r="C831" s="487"/>
      <c r="D831" s="94">
        <v>0</v>
      </c>
      <c r="E831" s="94">
        <v>0</v>
      </c>
      <c r="F831" s="94">
        <v>109001.54</v>
      </c>
      <c r="G831" s="94">
        <v>109001.54</v>
      </c>
      <c r="H831" s="94">
        <v>109001.54</v>
      </c>
    </row>
    <row r="832" spans="1:8">
      <c r="A832" s="88">
        <v>26</v>
      </c>
      <c r="B832" s="297" t="s">
        <v>486</v>
      </c>
      <c r="C832" s="487"/>
      <c r="D832" s="94">
        <v>0</v>
      </c>
      <c r="E832" s="94">
        <v>0</v>
      </c>
      <c r="F832" s="94">
        <v>112901.79</v>
      </c>
      <c r="G832" s="94">
        <v>112901.79</v>
      </c>
      <c r="H832" s="94">
        <v>112901.79</v>
      </c>
    </row>
    <row r="833" spans="1:8">
      <c r="A833" s="88">
        <v>27</v>
      </c>
      <c r="B833" s="297" t="s">
        <v>487</v>
      </c>
      <c r="C833" s="487"/>
      <c r="D833" s="94">
        <v>0</v>
      </c>
      <c r="E833" s="94">
        <v>0</v>
      </c>
      <c r="F833" s="94">
        <v>118592.29</v>
      </c>
      <c r="G833" s="94">
        <v>118592.29</v>
      </c>
      <c r="H833" s="94">
        <v>0</v>
      </c>
    </row>
    <row r="834" spans="1:8">
      <c r="A834" s="88">
        <v>28</v>
      </c>
      <c r="B834" s="297" t="s">
        <v>488</v>
      </c>
      <c r="C834" s="487"/>
      <c r="D834" s="94">
        <v>0</v>
      </c>
      <c r="E834" s="94">
        <v>0</v>
      </c>
      <c r="F834" s="94">
        <v>107972.91</v>
      </c>
      <c r="G834" s="94">
        <v>107972.91</v>
      </c>
      <c r="H834" s="94">
        <v>0</v>
      </c>
    </row>
    <row r="835" spans="1:8">
      <c r="A835" s="88">
        <v>29</v>
      </c>
      <c r="B835" s="297" t="s">
        <v>489</v>
      </c>
      <c r="C835" s="487"/>
      <c r="D835" s="94">
        <v>0</v>
      </c>
      <c r="E835" s="94">
        <v>0</v>
      </c>
      <c r="F835" s="94">
        <v>356028</v>
      </c>
      <c r="G835" s="94">
        <v>356028</v>
      </c>
      <c r="H835" s="94">
        <v>356028</v>
      </c>
    </row>
    <row r="836" spans="1:8">
      <c r="A836" s="88">
        <v>30</v>
      </c>
      <c r="B836" s="297" t="s">
        <v>490</v>
      </c>
      <c r="C836" s="487"/>
      <c r="D836" s="94">
        <v>0</v>
      </c>
      <c r="E836" s="94">
        <v>0</v>
      </c>
      <c r="F836" s="94">
        <v>383836</v>
      </c>
      <c r="G836" s="94">
        <v>383836</v>
      </c>
      <c r="H836" s="94">
        <v>383836</v>
      </c>
    </row>
    <row r="837" spans="1:8">
      <c r="A837" s="88">
        <v>31</v>
      </c>
      <c r="B837" s="297" t="s">
        <v>491</v>
      </c>
      <c r="C837" s="487"/>
      <c r="D837" s="94">
        <v>0</v>
      </c>
      <c r="E837" s="94">
        <v>0</v>
      </c>
      <c r="F837" s="94">
        <v>100580.85</v>
      </c>
      <c r="G837" s="94">
        <v>100580.85</v>
      </c>
      <c r="H837" s="94">
        <v>100580.85</v>
      </c>
    </row>
    <row r="838" spans="1:8">
      <c r="A838" s="88">
        <v>32</v>
      </c>
      <c r="B838" s="297" t="s">
        <v>492</v>
      </c>
      <c r="C838" s="487"/>
      <c r="D838" s="94">
        <v>0</v>
      </c>
      <c r="E838" s="94">
        <v>0</v>
      </c>
      <c r="F838" s="94">
        <v>269279.90000000002</v>
      </c>
      <c r="G838" s="94">
        <v>269279.90000000002</v>
      </c>
      <c r="H838" s="94">
        <v>269279.90000000002</v>
      </c>
    </row>
    <row r="839" spans="1:8">
      <c r="A839" s="88">
        <v>33</v>
      </c>
      <c r="B839" s="297" t="s">
        <v>493</v>
      </c>
      <c r="C839" s="487"/>
      <c r="D839" s="94">
        <v>0</v>
      </c>
      <c r="E839" s="94">
        <v>0</v>
      </c>
      <c r="F839" s="94">
        <v>182784</v>
      </c>
      <c r="G839" s="94">
        <v>182784</v>
      </c>
      <c r="H839" s="94">
        <v>182784</v>
      </c>
    </row>
    <row r="840" spans="1:8">
      <c r="A840" s="88">
        <v>34</v>
      </c>
      <c r="B840" s="297" t="s">
        <v>494</v>
      </c>
      <c r="C840" s="487"/>
      <c r="D840" s="94">
        <v>0</v>
      </c>
      <c r="E840" s="94">
        <v>0</v>
      </c>
      <c r="F840" s="94">
        <v>140760</v>
      </c>
      <c r="G840" s="94">
        <v>140760</v>
      </c>
      <c r="H840" s="94">
        <v>140760</v>
      </c>
    </row>
    <row r="841" spans="1:8">
      <c r="A841" s="88">
        <v>35</v>
      </c>
      <c r="B841" s="297" t="s">
        <v>495</v>
      </c>
      <c r="C841" s="487"/>
      <c r="D841" s="94">
        <v>0</v>
      </c>
      <c r="E841" s="94">
        <v>0</v>
      </c>
      <c r="F841" s="94">
        <v>140760</v>
      </c>
      <c r="G841" s="94">
        <v>140760</v>
      </c>
      <c r="H841" s="94">
        <v>140760</v>
      </c>
    </row>
    <row r="842" spans="1:8">
      <c r="A842" s="88">
        <v>36</v>
      </c>
      <c r="B842" s="297" t="s">
        <v>496</v>
      </c>
      <c r="C842" s="487"/>
      <c r="D842" s="94">
        <v>0</v>
      </c>
      <c r="E842" s="94">
        <v>0</v>
      </c>
      <c r="F842" s="94">
        <v>2063765</v>
      </c>
      <c r="G842" s="94">
        <v>2063765</v>
      </c>
      <c r="H842" s="94">
        <v>1719804.17</v>
      </c>
    </row>
    <row r="843" spans="1:8">
      <c r="A843" s="88">
        <v>37</v>
      </c>
      <c r="B843" s="297" t="s">
        <v>497</v>
      </c>
      <c r="C843" s="487"/>
      <c r="D843" s="94">
        <v>0</v>
      </c>
      <c r="E843" s="94">
        <v>0</v>
      </c>
      <c r="F843" s="94">
        <v>327930</v>
      </c>
      <c r="G843" s="94">
        <v>327930</v>
      </c>
      <c r="H843" s="94">
        <v>327930</v>
      </c>
    </row>
    <row r="844" spans="1:8">
      <c r="A844" s="88">
        <v>38</v>
      </c>
      <c r="B844" s="297" t="s">
        <v>498</v>
      </c>
      <c r="C844" s="487"/>
      <c r="D844" s="94">
        <v>0</v>
      </c>
      <c r="E844" s="94">
        <v>0</v>
      </c>
      <c r="F844" s="94">
        <v>560280</v>
      </c>
      <c r="G844" s="94">
        <v>560280</v>
      </c>
      <c r="H844" s="94">
        <v>0</v>
      </c>
    </row>
    <row r="845" spans="1:8">
      <c r="A845" s="88">
        <v>39</v>
      </c>
      <c r="B845" s="297" t="s">
        <v>499</v>
      </c>
      <c r="C845" s="487"/>
      <c r="D845" s="94">
        <v>0</v>
      </c>
      <c r="E845" s="94">
        <v>0</v>
      </c>
      <c r="F845" s="94">
        <v>372394.48</v>
      </c>
      <c r="G845" s="94">
        <v>372394.48</v>
      </c>
      <c r="H845" s="94">
        <v>372394.48</v>
      </c>
    </row>
    <row r="846" spans="1:8">
      <c r="A846" s="88">
        <v>40</v>
      </c>
      <c r="B846" s="297" t="s">
        <v>500</v>
      </c>
      <c r="C846" s="487"/>
      <c r="D846" s="94">
        <v>0</v>
      </c>
      <c r="E846" s="94">
        <v>0</v>
      </c>
      <c r="F846" s="94">
        <v>262926.52</v>
      </c>
      <c r="G846" s="94">
        <v>262926.52</v>
      </c>
      <c r="H846" s="94">
        <v>0</v>
      </c>
    </row>
    <row r="847" spans="1:8">
      <c r="A847" s="88">
        <v>41</v>
      </c>
      <c r="B847" s="297" t="s">
        <v>501</v>
      </c>
      <c r="C847" s="487"/>
      <c r="D847" s="94">
        <v>0</v>
      </c>
      <c r="E847" s="94">
        <v>0</v>
      </c>
      <c r="F847" s="94">
        <v>414359.69</v>
      </c>
      <c r="G847" s="94">
        <v>414359.69</v>
      </c>
      <c r="H847" s="94">
        <v>0</v>
      </c>
    </row>
    <row r="848" spans="1:8">
      <c r="A848" s="88">
        <v>42</v>
      </c>
      <c r="B848" s="297" t="s">
        <v>502</v>
      </c>
      <c r="C848" s="487"/>
      <c r="D848" s="94">
        <v>0</v>
      </c>
      <c r="E848" s="94">
        <v>0</v>
      </c>
      <c r="F848" s="94">
        <v>205773.47</v>
      </c>
      <c r="G848" s="94">
        <v>205773.47</v>
      </c>
      <c r="H848" s="94">
        <v>205773.47</v>
      </c>
    </row>
    <row r="849" spans="1:8">
      <c r="A849" s="88">
        <v>43</v>
      </c>
      <c r="B849" s="297" t="s">
        <v>503</v>
      </c>
      <c r="C849" s="487"/>
      <c r="D849" s="94">
        <v>0</v>
      </c>
      <c r="E849" s="94">
        <v>0</v>
      </c>
      <c r="F849" s="94">
        <v>255838.64</v>
      </c>
      <c r="G849" s="94">
        <v>255838.64</v>
      </c>
      <c r="H849" s="94">
        <v>255838.64</v>
      </c>
    </row>
    <row r="850" spans="1:8">
      <c r="A850" s="88">
        <v>44</v>
      </c>
      <c r="B850" s="297" t="s">
        <v>504</v>
      </c>
      <c r="C850" s="487"/>
      <c r="D850" s="94">
        <v>0</v>
      </c>
      <c r="E850" s="94">
        <v>0</v>
      </c>
      <c r="F850" s="94">
        <v>191260.2</v>
      </c>
      <c r="G850" s="94">
        <v>191260.2</v>
      </c>
      <c r="H850" s="94">
        <v>191260.2</v>
      </c>
    </row>
    <row r="851" spans="1:8">
      <c r="A851" s="88">
        <v>45</v>
      </c>
      <c r="B851" s="297" t="s">
        <v>505</v>
      </c>
      <c r="C851" s="487"/>
      <c r="D851" s="94">
        <v>0</v>
      </c>
      <c r="E851" s="94">
        <v>0</v>
      </c>
      <c r="F851" s="94">
        <v>125491</v>
      </c>
      <c r="G851" s="94">
        <v>125491</v>
      </c>
      <c r="H851" s="94">
        <v>125491</v>
      </c>
    </row>
    <row r="852" spans="1:8">
      <c r="A852" s="88">
        <v>46</v>
      </c>
      <c r="B852" s="297" t="s">
        <v>506</v>
      </c>
      <c r="C852" s="487"/>
      <c r="D852" s="94">
        <v>0</v>
      </c>
      <c r="E852" s="94">
        <v>0</v>
      </c>
      <c r="F852" s="94">
        <v>139067.85999999999</v>
      </c>
      <c r="G852" s="94">
        <v>0</v>
      </c>
      <c r="H852" s="94">
        <v>0</v>
      </c>
    </row>
    <row r="853" spans="1:8">
      <c r="A853" s="88">
        <v>47</v>
      </c>
      <c r="B853" s="297" t="s">
        <v>507</v>
      </c>
      <c r="C853" s="487"/>
      <c r="D853" s="94">
        <v>0</v>
      </c>
      <c r="E853" s="94">
        <v>0</v>
      </c>
      <c r="F853" s="94">
        <v>218754.14</v>
      </c>
      <c r="G853" s="94">
        <v>0</v>
      </c>
      <c r="H853" s="94">
        <v>0</v>
      </c>
    </row>
    <row r="854" spans="1:8">
      <c r="A854" s="88">
        <v>48</v>
      </c>
      <c r="B854" s="297" t="s">
        <v>508</v>
      </c>
      <c r="C854" s="487"/>
      <c r="D854" s="94">
        <v>0</v>
      </c>
      <c r="E854" s="94">
        <v>0</v>
      </c>
      <c r="F854" s="94">
        <v>140692.15</v>
      </c>
      <c r="G854" s="94">
        <v>140692.15</v>
      </c>
      <c r="H854" s="94">
        <v>0</v>
      </c>
    </row>
    <row r="855" spans="1:8">
      <c r="A855" s="88">
        <v>49</v>
      </c>
      <c r="B855" s="297" t="s">
        <v>509</v>
      </c>
      <c r="C855" s="487"/>
      <c r="D855" s="94">
        <v>0</v>
      </c>
      <c r="E855" s="94">
        <v>0</v>
      </c>
      <c r="F855" s="94">
        <v>389025.74</v>
      </c>
      <c r="G855" s="94">
        <v>389025.74</v>
      </c>
      <c r="H855" s="94">
        <v>0</v>
      </c>
    </row>
    <row r="856" spans="1:8">
      <c r="A856" s="88">
        <v>50</v>
      </c>
      <c r="B856" s="297" t="s">
        <v>510</v>
      </c>
      <c r="C856" s="487"/>
      <c r="D856" s="94">
        <v>0</v>
      </c>
      <c r="E856" s="94">
        <v>0</v>
      </c>
      <c r="F856" s="94">
        <v>110896.07</v>
      </c>
      <c r="G856" s="94">
        <v>110896.07</v>
      </c>
      <c r="H856" s="94">
        <v>0</v>
      </c>
    </row>
    <row r="857" spans="1:8">
      <c r="A857" s="88">
        <v>51</v>
      </c>
      <c r="B857" s="297" t="s">
        <v>511</v>
      </c>
      <c r="C857" s="487"/>
      <c r="D857" s="94">
        <v>0</v>
      </c>
      <c r="E857" s="94">
        <v>0</v>
      </c>
      <c r="F857" s="94">
        <v>0</v>
      </c>
      <c r="G857" s="94">
        <v>1112262</v>
      </c>
      <c r="H857" s="94">
        <v>1112262</v>
      </c>
    </row>
    <row r="858" spans="1:8">
      <c r="A858" s="88">
        <v>52</v>
      </c>
      <c r="B858" s="297" t="s">
        <v>512</v>
      </c>
      <c r="C858" s="487"/>
      <c r="D858" s="94">
        <v>0</v>
      </c>
      <c r="E858" s="94">
        <v>0</v>
      </c>
      <c r="F858" s="94">
        <v>0</v>
      </c>
      <c r="G858" s="94">
        <v>351436.22</v>
      </c>
      <c r="H858" s="94">
        <v>351436.22</v>
      </c>
    </row>
    <row r="859" spans="1:8">
      <c r="A859" s="88">
        <v>53</v>
      </c>
      <c r="B859" s="297" t="s">
        <v>513</v>
      </c>
      <c r="C859" s="487"/>
      <c r="D859" s="94">
        <v>0</v>
      </c>
      <c r="E859" s="94">
        <v>0</v>
      </c>
      <c r="F859" s="94">
        <v>0</v>
      </c>
      <c r="G859" s="94">
        <v>182106</v>
      </c>
      <c r="H859" s="94">
        <v>182106</v>
      </c>
    </row>
    <row r="860" spans="1:8">
      <c r="A860" s="88">
        <v>54</v>
      </c>
      <c r="B860" s="297" t="s">
        <v>514</v>
      </c>
      <c r="C860" s="487"/>
      <c r="D860" s="94">
        <v>0</v>
      </c>
      <c r="E860" s="94">
        <v>0</v>
      </c>
      <c r="F860" s="94">
        <v>0</v>
      </c>
      <c r="G860" s="94">
        <v>323830</v>
      </c>
      <c r="H860" s="94">
        <v>323830</v>
      </c>
    </row>
    <row r="861" spans="1:8">
      <c r="A861" s="88">
        <v>55</v>
      </c>
      <c r="B861" s="297" t="s">
        <v>515</v>
      </c>
      <c r="C861" s="487"/>
      <c r="D861" s="94">
        <v>0</v>
      </c>
      <c r="E861" s="94">
        <v>0</v>
      </c>
      <c r="F861" s="94">
        <v>0</v>
      </c>
      <c r="G861" s="94">
        <v>181444.01</v>
      </c>
      <c r="H861" s="94">
        <v>0</v>
      </c>
    </row>
    <row r="862" spans="1:8">
      <c r="A862" s="88">
        <v>56</v>
      </c>
      <c r="B862" s="297" t="s">
        <v>516</v>
      </c>
      <c r="C862" s="487"/>
      <c r="D862" s="94">
        <v>0</v>
      </c>
      <c r="E862" s="94">
        <v>0</v>
      </c>
      <c r="F862" s="94">
        <v>0</v>
      </c>
      <c r="G862" s="94">
        <v>186261.71</v>
      </c>
      <c r="H862" s="94">
        <v>0</v>
      </c>
    </row>
    <row r="863" spans="1:8">
      <c r="A863" s="88">
        <v>57</v>
      </c>
      <c r="B863" s="297" t="s">
        <v>517</v>
      </c>
      <c r="C863" s="487"/>
      <c r="D863" s="94">
        <v>0</v>
      </c>
      <c r="E863" s="94">
        <v>0</v>
      </c>
      <c r="F863" s="94">
        <v>0</v>
      </c>
      <c r="G863" s="94">
        <v>101358.8</v>
      </c>
      <c r="H863" s="94">
        <v>0</v>
      </c>
    </row>
    <row r="864" spans="1:8">
      <c r="A864" s="88">
        <v>58</v>
      </c>
      <c r="B864" s="297" t="s">
        <v>518</v>
      </c>
      <c r="C864" s="487"/>
      <c r="D864" s="94">
        <v>0</v>
      </c>
      <c r="E864" s="94">
        <v>0</v>
      </c>
      <c r="F864" s="94">
        <v>0</v>
      </c>
      <c r="G864" s="94">
        <v>101358.8</v>
      </c>
      <c r="H864" s="94">
        <v>101358.8</v>
      </c>
    </row>
    <row r="865" spans="1:8">
      <c r="A865" s="88">
        <v>59</v>
      </c>
      <c r="B865" s="297" t="s">
        <v>519</v>
      </c>
      <c r="C865" s="487"/>
      <c r="D865" s="94">
        <v>0</v>
      </c>
      <c r="E865" s="94">
        <v>0</v>
      </c>
      <c r="F865" s="94">
        <v>0</v>
      </c>
      <c r="G865" s="94">
        <v>397500.5</v>
      </c>
      <c r="H865" s="94">
        <v>397500.5</v>
      </c>
    </row>
    <row r="866" spans="1:8">
      <c r="A866" s="88">
        <v>60</v>
      </c>
      <c r="B866" s="297" t="s">
        <v>520</v>
      </c>
      <c r="C866" s="487"/>
      <c r="D866" s="94">
        <v>0</v>
      </c>
      <c r="E866" s="94">
        <v>0</v>
      </c>
      <c r="F866" s="94">
        <v>0</v>
      </c>
      <c r="G866" s="94">
        <v>358919.5</v>
      </c>
      <c r="H866" s="94">
        <v>358919.5</v>
      </c>
    </row>
    <row r="867" spans="1:8">
      <c r="A867" s="88">
        <v>61</v>
      </c>
      <c r="B867" s="297" t="s">
        <v>521</v>
      </c>
      <c r="C867" s="487"/>
      <c r="D867" s="94">
        <v>0</v>
      </c>
      <c r="E867" s="94">
        <v>0</v>
      </c>
      <c r="F867" s="94">
        <v>0</v>
      </c>
      <c r="G867" s="94">
        <v>276206</v>
      </c>
      <c r="H867" s="94">
        <v>276206</v>
      </c>
    </row>
    <row r="868" spans="1:8">
      <c r="A868" s="88">
        <v>62</v>
      </c>
      <c r="B868" s="297" t="s">
        <v>522</v>
      </c>
      <c r="C868" s="487"/>
      <c r="D868" s="94">
        <v>0</v>
      </c>
      <c r="E868" s="94">
        <v>0</v>
      </c>
      <c r="F868" s="94">
        <v>0</v>
      </c>
      <c r="G868" s="94">
        <v>541711.80000000005</v>
      </c>
      <c r="H868" s="94">
        <v>361141.2</v>
      </c>
    </row>
    <row r="869" spans="1:8">
      <c r="A869" s="88">
        <v>63</v>
      </c>
      <c r="B869" s="297" t="s">
        <v>523</v>
      </c>
      <c r="C869" s="487"/>
      <c r="D869" s="94">
        <v>0</v>
      </c>
      <c r="E869" s="94">
        <v>0</v>
      </c>
      <c r="F869" s="94">
        <v>0</v>
      </c>
      <c r="G869" s="94">
        <v>135645.98000000001</v>
      </c>
      <c r="H869" s="94">
        <v>281320.21999999997</v>
      </c>
    </row>
    <row r="870" spans="1:8">
      <c r="A870" s="88">
        <v>64</v>
      </c>
      <c r="B870" s="297" t="s">
        <v>524</v>
      </c>
      <c r="C870" s="487"/>
      <c r="D870" s="94">
        <v>0</v>
      </c>
      <c r="E870" s="94">
        <v>0</v>
      </c>
      <c r="F870" s="94">
        <v>0</v>
      </c>
      <c r="G870" s="94">
        <v>366265.52</v>
      </c>
      <c r="H870" s="94">
        <v>366265.52</v>
      </c>
    </row>
    <row r="871" spans="1:8">
      <c r="A871" s="88">
        <v>65</v>
      </c>
      <c r="B871" s="297" t="s">
        <v>525</v>
      </c>
      <c r="C871" s="487"/>
      <c r="D871" s="94">
        <v>0</v>
      </c>
      <c r="E871" s="94">
        <v>0</v>
      </c>
      <c r="F871" s="94">
        <v>0</v>
      </c>
      <c r="G871" s="94">
        <v>973446.12</v>
      </c>
      <c r="H871" s="94">
        <v>973446.12</v>
      </c>
    </row>
    <row r="872" spans="1:8">
      <c r="A872" s="88">
        <v>66</v>
      </c>
      <c r="B872" s="297" t="s">
        <v>526</v>
      </c>
      <c r="C872" s="487"/>
      <c r="D872" s="94">
        <v>0</v>
      </c>
      <c r="E872" s="94">
        <v>0</v>
      </c>
      <c r="F872" s="94">
        <v>0</v>
      </c>
      <c r="G872" s="94">
        <v>217281.75</v>
      </c>
      <c r="H872" s="94">
        <v>217281.75</v>
      </c>
    </row>
    <row r="873" spans="1:8">
      <c r="A873" s="88">
        <v>67</v>
      </c>
      <c r="B873" s="297" t="s">
        <v>527</v>
      </c>
      <c r="C873" s="487"/>
      <c r="D873" s="94">
        <v>0</v>
      </c>
      <c r="E873" s="94">
        <v>0</v>
      </c>
      <c r="F873" s="94">
        <v>0</v>
      </c>
      <c r="G873" s="94">
        <v>118517.21</v>
      </c>
      <c r="H873" s="94">
        <v>118517.21</v>
      </c>
    </row>
    <row r="874" spans="1:8">
      <c r="A874" s="88">
        <v>68</v>
      </c>
      <c r="B874" s="297" t="s">
        <v>528</v>
      </c>
      <c r="C874" s="487"/>
      <c r="D874" s="94">
        <v>0</v>
      </c>
      <c r="E874" s="94">
        <v>0</v>
      </c>
      <c r="F874" s="94">
        <v>0</v>
      </c>
      <c r="G874" s="94">
        <v>1373848</v>
      </c>
      <c r="H874" s="94">
        <v>0</v>
      </c>
    </row>
    <row r="875" spans="1:8">
      <c r="A875" s="88">
        <v>69</v>
      </c>
      <c r="B875" s="297" t="s">
        <v>529</v>
      </c>
      <c r="C875" s="487"/>
      <c r="D875" s="94">
        <v>0</v>
      </c>
      <c r="E875" s="94">
        <v>0</v>
      </c>
      <c r="F875" s="94">
        <v>0</v>
      </c>
      <c r="G875" s="94">
        <v>353735.8</v>
      </c>
      <c r="H875" s="94">
        <v>353735.8</v>
      </c>
    </row>
    <row r="876" spans="1:8">
      <c r="A876" s="88">
        <v>70</v>
      </c>
      <c r="B876" s="297" t="s">
        <v>530</v>
      </c>
      <c r="C876" s="487"/>
      <c r="D876" s="94">
        <v>0</v>
      </c>
      <c r="E876" s="94">
        <v>0</v>
      </c>
      <c r="F876" s="94">
        <v>0</v>
      </c>
      <c r="G876" s="94">
        <v>586500</v>
      </c>
      <c r="H876" s="94">
        <v>586500</v>
      </c>
    </row>
    <row r="877" spans="1:8">
      <c r="A877" s="88">
        <v>71</v>
      </c>
      <c r="B877" s="297" t="s">
        <v>531</v>
      </c>
      <c r="C877" s="487"/>
      <c r="D877" s="94">
        <v>0</v>
      </c>
      <c r="E877" s="94">
        <v>0</v>
      </c>
      <c r="F877" s="94">
        <v>0</v>
      </c>
      <c r="G877" s="94">
        <v>242066</v>
      </c>
      <c r="H877" s="94">
        <v>242066</v>
      </c>
    </row>
    <row r="878" spans="1:8">
      <c r="A878" s="88">
        <v>72</v>
      </c>
      <c r="B878" s="297" t="s">
        <v>532</v>
      </c>
      <c r="C878" s="487"/>
      <c r="D878" s="94">
        <v>0</v>
      </c>
      <c r="E878" s="94">
        <v>0</v>
      </c>
      <c r="F878" s="94">
        <v>0</v>
      </c>
      <c r="G878" s="94">
        <v>130305</v>
      </c>
      <c r="H878" s="94">
        <v>130305</v>
      </c>
    </row>
    <row r="879" spans="1:8">
      <c r="A879" s="88">
        <v>73</v>
      </c>
      <c r="B879" s="297" t="s">
        <v>533</v>
      </c>
      <c r="C879" s="487"/>
      <c r="D879" s="94">
        <v>0</v>
      </c>
      <c r="E879" s="94">
        <v>0</v>
      </c>
      <c r="F879" s="94">
        <v>0</v>
      </c>
      <c r="G879" s="94">
        <v>138363</v>
      </c>
      <c r="H879" s="94">
        <v>138363</v>
      </c>
    </row>
    <row r="880" spans="1:8">
      <c r="A880" s="88">
        <v>74</v>
      </c>
      <c r="B880" s="297" t="s">
        <v>534</v>
      </c>
      <c r="C880" s="487"/>
      <c r="D880" s="94">
        <v>0</v>
      </c>
      <c r="E880" s="94">
        <v>0</v>
      </c>
      <c r="F880" s="94">
        <v>0</v>
      </c>
      <c r="G880" s="94">
        <v>445944</v>
      </c>
      <c r="H880" s="94">
        <v>445944</v>
      </c>
    </row>
    <row r="881" spans="1:8">
      <c r="A881" s="88">
        <v>75</v>
      </c>
      <c r="B881" s="297" t="s">
        <v>535</v>
      </c>
      <c r="C881" s="487"/>
      <c r="D881" s="94">
        <v>0</v>
      </c>
      <c r="E881" s="94">
        <v>0</v>
      </c>
      <c r="F881" s="94">
        <v>0</v>
      </c>
      <c r="G881" s="94">
        <v>214607.6</v>
      </c>
      <c r="H881" s="94">
        <v>214607.6</v>
      </c>
    </row>
    <row r="882" spans="1:8">
      <c r="A882" s="88">
        <v>76</v>
      </c>
      <c r="B882" s="297" t="s">
        <v>536</v>
      </c>
      <c r="C882" s="487"/>
      <c r="D882" s="94">
        <v>0</v>
      </c>
      <c r="E882" s="94">
        <v>0</v>
      </c>
      <c r="F882" s="94">
        <v>0</v>
      </c>
      <c r="G882" s="94">
        <v>183600</v>
      </c>
      <c r="H882" s="94">
        <v>183600</v>
      </c>
    </row>
    <row r="883" spans="1:8">
      <c r="A883" s="88">
        <v>77</v>
      </c>
      <c r="B883" s="297" t="s">
        <v>537</v>
      </c>
      <c r="C883" s="487"/>
      <c r="D883" s="94">
        <v>0</v>
      </c>
      <c r="E883" s="94">
        <v>0</v>
      </c>
      <c r="F883" s="94">
        <v>0</v>
      </c>
      <c r="G883" s="94">
        <v>127131.78</v>
      </c>
      <c r="H883" s="94">
        <v>127131.78</v>
      </c>
    </row>
    <row r="884" spans="1:8">
      <c r="A884" s="88">
        <v>78</v>
      </c>
      <c r="B884" s="297" t="s">
        <v>538</v>
      </c>
      <c r="C884" s="487"/>
      <c r="D884" s="94">
        <v>0</v>
      </c>
      <c r="E884" s="94">
        <v>0</v>
      </c>
      <c r="F884" s="94">
        <v>0</v>
      </c>
      <c r="G884" s="94">
        <v>191821.2</v>
      </c>
      <c r="H884" s="94">
        <v>0</v>
      </c>
    </row>
    <row r="885" spans="1:8">
      <c r="A885" s="88">
        <v>79</v>
      </c>
      <c r="B885" s="297" t="s">
        <v>539</v>
      </c>
      <c r="C885" s="487"/>
      <c r="D885" s="94">
        <v>0</v>
      </c>
      <c r="E885" s="94">
        <v>0</v>
      </c>
      <c r="F885" s="94">
        <v>0</v>
      </c>
      <c r="G885" s="94">
        <v>344056.2</v>
      </c>
      <c r="H885" s="94">
        <v>344056.2</v>
      </c>
    </row>
    <row r="886" spans="1:8">
      <c r="A886" s="88">
        <v>80</v>
      </c>
      <c r="B886" s="297" t="s">
        <v>540</v>
      </c>
      <c r="C886" s="487"/>
      <c r="D886" s="94">
        <v>0</v>
      </c>
      <c r="E886" s="94">
        <v>0</v>
      </c>
      <c r="F886" s="94">
        <v>0</v>
      </c>
      <c r="G886" s="94">
        <v>138536.4</v>
      </c>
      <c r="H886" s="94">
        <v>138536.4</v>
      </c>
    </row>
    <row r="887" spans="1:8">
      <c r="A887" s="88">
        <v>81</v>
      </c>
      <c r="B887" s="297" t="s">
        <v>541</v>
      </c>
      <c r="C887" s="487"/>
      <c r="D887" s="94">
        <v>0</v>
      </c>
      <c r="E887" s="94">
        <v>0</v>
      </c>
      <c r="F887" s="94">
        <v>0</v>
      </c>
      <c r="G887" s="94">
        <v>164464.79999999999</v>
      </c>
      <c r="H887" s="94">
        <v>164464.79999999999</v>
      </c>
    </row>
    <row r="888" spans="1:8">
      <c r="A888" s="88">
        <v>82</v>
      </c>
      <c r="B888" s="297" t="s">
        <v>542</v>
      </c>
      <c r="C888" s="487"/>
      <c r="D888" s="94">
        <v>0</v>
      </c>
      <c r="E888" s="94">
        <v>0</v>
      </c>
      <c r="F888" s="94">
        <v>0</v>
      </c>
      <c r="G888" s="94">
        <v>133489.26999999999</v>
      </c>
      <c r="H888" s="94">
        <v>133489.26999999999</v>
      </c>
    </row>
    <row r="889" spans="1:8">
      <c r="A889" s="88">
        <v>83</v>
      </c>
      <c r="B889" s="297" t="s">
        <v>543</v>
      </c>
      <c r="C889" s="487"/>
      <c r="D889" s="94">
        <v>0</v>
      </c>
      <c r="E889" s="94">
        <v>0</v>
      </c>
      <c r="F889" s="94">
        <v>0</v>
      </c>
      <c r="G889" s="94">
        <v>133489.26999999999</v>
      </c>
      <c r="H889" s="94">
        <v>133489.26999999999</v>
      </c>
    </row>
    <row r="890" spans="1:8">
      <c r="A890" s="88">
        <v>84</v>
      </c>
      <c r="B890" s="297" t="s">
        <v>544</v>
      </c>
      <c r="C890" s="487"/>
      <c r="D890" s="94">
        <v>0</v>
      </c>
      <c r="E890" s="94">
        <v>0</v>
      </c>
      <c r="F890" s="94">
        <v>0</v>
      </c>
      <c r="G890" s="94">
        <v>197900</v>
      </c>
      <c r="H890" s="94">
        <v>197900</v>
      </c>
    </row>
    <row r="891" spans="1:8">
      <c r="A891" s="88">
        <v>85</v>
      </c>
      <c r="B891" s="297" t="s">
        <v>545</v>
      </c>
      <c r="C891" s="487"/>
      <c r="D891" s="94">
        <v>0</v>
      </c>
      <c r="E891" s="94">
        <v>0</v>
      </c>
      <c r="F891" s="94">
        <v>0</v>
      </c>
      <c r="G891" s="94">
        <v>326096</v>
      </c>
      <c r="H891" s="94">
        <v>326096</v>
      </c>
    </row>
    <row r="892" spans="1:8">
      <c r="A892" s="88">
        <v>86</v>
      </c>
      <c r="B892" s="297" t="s">
        <v>546</v>
      </c>
      <c r="C892" s="487"/>
      <c r="D892" s="94">
        <v>0</v>
      </c>
      <c r="E892" s="94">
        <v>0</v>
      </c>
      <c r="F892" s="94">
        <v>0</v>
      </c>
      <c r="G892" s="94">
        <v>540282.46</v>
      </c>
      <c r="H892" s="94">
        <v>540282.46</v>
      </c>
    </row>
    <row r="893" spans="1:8">
      <c r="A893" s="88">
        <v>87</v>
      </c>
      <c r="B893" s="297" t="s">
        <v>547</v>
      </c>
      <c r="C893" s="487"/>
      <c r="D893" s="94">
        <v>0</v>
      </c>
      <c r="E893" s="94">
        <v>0</v>
      </c>
      <c r="F893" s="94">
        <v>0</v>
      </c>
      <c r="G893" s="94">
        <v>688207.99</v>
      </c>
      <c r="H893" s="94">
        <v>0</v>
      </c>
    </row>
    <row r="894" spans="1:8">
      <c r="A894" s="88">
        <v>88</v>
      </c>
      <c r="B894" s="297" t="s">
        <v>548</v>
      </c>
      <c r="C894" s="487"/>
      <c r="D894" s="94">
        <v>0</v>
      </c>
      <c r="E894" s="94">
        <v>0</v>
      </c>
      <c r="F894" s="94">
        <v>0</v>
      </c>
      <c r="G894" s="94">
        <v>102483</v>
      </c>
      <c r="H894" s="94">
        <v>102483</v>
      </c>
    </row>
    <row r="895" spans="1:8">
      <c r="A895" s="88">
        <v>89</v>
      </c>
      <c r="B895" s="297" t="s">
        <v>549</v>
      </c>
      <c r="C895" s="487"/>
      <c r="D895" s="94">
        <v>0</v>
      </c>
      <c r="E895" s="94">
        <v>0</v>
      </c>
      <c r="F895" s="94">
        <v>0</v>
      </c>
      <c r="G895" s="94">
        <v>267220.39</v>
      </c>
      <c r="H895" s="94">
        <v>0</v>
      </c>
    </row>
    <row r="896" spans="1:8">
      <c r="A896" s="88">
        <v>90</v>
      </c>
      <c r="B896" s="297" t="s">
        <v>550</v>
      </c>
      <c r="C896" s="487"/>
      <c r="D896" s="94">
        <v>0</v>
      </c>
      <c r="E896" s="94">
        <v>0</v>
      </c>
      <c r="F896" s="94">
        <v>0</v>
      </c>
      <c r="G896" s="94">
        <v>147779.93</v>
      </c>
      <c r="H896" s="94">
        <v>0</v>
      </c>
    </row>
    <row r="897" spans="1:8">
      <c r="A897" s="88">
        <v>91</v>
      </c>
      <c r="B897" s="297" t="s">
        <v>551</v>
      </c>
      <c r="C897" s="487"/>
      <c r="D897" s="94">
        <v>0</v>
      </c>
      <c r="E897" s="94">
        <v>0</v>
      </c>
      <c r="F897" s="94">
        <v>0</v>
      </c>
      <c r="G897" s="94">
        <v>414234.52</v>
      </c>
      <c r="H897" s="94">
        <v>0</v>
      </c>
    </row>
    <row r="898" spans="1:8">
      <c r="A898" s="88">
        <v>92</v>
      </c>
      <c r="B898" s="297" t="s">
        <v>723</v>
      </c>
      <c r="C898" s="487"/>
      <c r="D898" s="94">
        <v>0</v>
      </c>
      <c r="E898" s="94">
        <v>0</v>
      </c>
      <c r="F898" s="94">
        <v>0</v>
      </c>
      <c r="G898" s="94">
        <v>0</v>
      </c>
      <c r="H898" s="94">
        <v>393592.5</v>
      </c>
    </row>
    <row r="899" spans="1:8">
      <c r="A899" s="88">
        <v>93</v>
      </c>
      <c r="B899" s="297" t="s">
        <v>726</v>
      </c>
      <c r="C899" s="487"/>
      <c r="D899" s="94">
        <v>0</v>
      </c>
      <c r="E899" s="94">
        <v>0</v>
      </c>
      <c r="F899" s="94">
        <v>0</v>
      </c>
      <c r="G899" s="94">
        <v>0</v>
      </c>
      <c r="H899" s="94">
        <v>364493.01</v>
      </c>
    </row>
    <row r="900" spans="1:8">
      <c r="A900" s="88">
        <v>94</v>
      </c>
      <c r="B900" s="297" t="s">
        <v>728</v>
      </c>
      <c r="C900" s="487"/>
      <c r="D900" s="94">
        <v>0</v>
      </c>
      <c r="E900" s="94">
        <v>0</v>
      </c>
      <c r="F900" s="94">
        <v>0</v>
      </c>
      <c r="G900" s="94">
        <v>0</v>
      </c>
      <c r="H900" s="94">
        <v>1361315.26</v>
      </c>
    </row>
    <row r="901" spans="1:8">
      <c r="A901" s="88">
        <v>95</v>
      </c>
      <c r="B901" s="297" t="s">
        <v>729</v>
      </c>
      <c r="C901" s="487"/>
      <c r="D901" s="94">
        <v>0</v>
      </c>
      <c r="E901" s="94">
        <v>0</v>
      </c>
      <c r="F901" s="94">
        <v>0</v>
      </c>
      <c r="G901" s="94">
        <v>0</v>
      </c>
      <c r="H901" s="94">
        <v>606782</v>
      </c>
    </row>
    <row r="902" spans="1:8">
      <c r="A902" s="88">
        <v>96</v>
      </c>
      <c r="B902" s="297" t="s">
        <v>731</v>
      </c>
      <c r="C902" s="487"/>
      <c r="D902" s="94">
        <v>0</v>
      </c>
      <c r="E902" s="94">
        <v>0</v>
      </c>
      <c r="F902" s="94">
        <v>0</v>
      </c>
      <c r="G902" s="94">
        <v>0</v>
      </c>
      <c r="H902" s="94">
        <v>434059</v>
      </c>
    </row>
    <row r="903" spans="1:8">
      <c r="A903" s="88">
        <v>97</v>
      </c>
      <c r="B903" s="297" t="s">
        <v>732</v>
      </c>
      <c r="C903" s="487"/>
      <c r="D903" s="94">
        <v>0</v>
      </c>
      <c r="E903" s="94">
        <v>0</v>
      </c>
      <c r="F903" s="94">
        <v>0</v>
      </c>
      <c r="G903" s="94">
        <v>0</v>
      </c>
      <c r="H903" s="94">
        <v>117006</v>
      </c>
    </row>
    <row r="904" spans="1:8">
      <c r="A904" s="88">
        <v>98</v>
      </c>
      <c r="B904" s="297" t="s">
        <v>734</v>
      </c>
      <c r="C904" s="487"/>
      <c r="D904" s="94">
        <v>0</v>
      </c>
      <c r="E904" s="94">
        <v>0</v>
      </c>
      <c r="F904" s="94">
        <v>0</v>
      </c>
      <c r="G904" s="94">
        <v>0</v>
      </c>
      <c r="H904" s="94">
        <v>524309.16</v>
      </c>
    </row>
    <row r="905" spans="1:8">
      <c r="A905" s="88">
        <v>99</v>
      </c>
      <c r="B905" s="297" t="s">
        <v>735</v>
      </c>
      <c r="C905" s="487"/>
      <c r="D905" s="94">
        <v>0</v>
      </c>
      <c r="E905" s="94">
        <v>0</v>
      </c>
      <c r="F905" s="94">
        <v>0</v>
      </c>
      <c r="G905" s="94">
        <v>0</v>
      </c>
      <c r="H905" s="94">
        <v>500871.09</v>
      </c>
    </row>
    <row r="906" spans="1:8">
      <c r="A906" s="88">
        <v>100</v>
      </c>
      <c r="B906" s="297" t="s">
        <v>736</v>
      </c>
      <c r="C906" s="487"/>
      <c r="D906" s="94">
        <v>0</v>
      </c>
      <c r="E906" s="94">
        <v>0</v>
      </c>
      <c r="F906" s="94">
        <v>0</v>
      </c>
      <c r="G906" s="94">
        <v>0</v>
      </c>
      <c r="H906" s="94">
        <v>793997</v>
      </c>
    </row>
    <row r="907" spans="1:8">
      <c r="A907" s="88">
        <v>101</v>
      </c>
      <c r="B907" s="297" t="s">
        <v>737</v>
      </c>
      <c r="C907" s="487"/>
      <c r="D907" s="94">
        <v>0</v>
      </c>
      <c r="E907" s="94">
        <v>0</v>
      </c>
      <c r="F907" s="94">
        <v>0</v>
      </c>
      <c r="G907" s="94">
        <v>0</v>
      </c>
      <c r="H907" s="94">
        <v>135546.32</v>
      </c>
    </row>
    <row r="908" spans="1:8">
      <c r="A908" s="88">
        <v>102</v>
      </c>
      <c r="B908" s="297" t="s">
        <v>738</v>
      </c>
      <c r="C908" s="487"/>
      <c r="D908" s="94">
        <v>0</v>
      </c>
      <c r="E908" s="94">
        <v>0</v>
      </c>
      <c r="F908" s="94">
        <v>0</v>
      </c>
      <c r="G908" s="94">
        <v>0</v>
      </c>
      <c r="H908" s="94">
        <v>112096.71</v>
      </c>
    </row>
    <row r="909" spans="1:8">
      <c r="A909" s="88">
        <v>103</v>
      </c>
      <c r="B909" s="297" t="s">
        <v>739</v>
      </c>
      <c r="C909" s="487"/>
      <c r="D909" s="94">
        <v>0</v>
      </c>
      <c r="E909" s="94">
        <v>0</v>
      </c>
      <c r="F909" s="94">
        <v>0</v>
      </c>
      <c r="G909" s="94">
        <v>0</v>
      </c>
      <c r="H909" s="94">
        <v>763087.61</v>
      </c>
    </row>
    <row r="910" spans="1:8">
      <c r="A910" s="88">
        <v>104</v>
      </c>
      <c r="B910" s="297" t="s">
        <v>740</v>
      </c>
      <c r="C910" s="487"/>
      <c r="D910" s="94">
        <v>0</v>
      </c>
      <c r="E910" s="94">
        <v>0</v>
      </c>
      <c r="F910" s="94">
        <v>0</v>
      </c>
      <c r="G910" s="94">
        <v>0</v>
      </c>
      <c r="H910" s="94">
        <v>269687.8</v>
      </c>
    </row>
    <row r="911" spans="1:8">
      <c r="A911" s="88">
        <v>105</v>
      </c>
      <c r="B911" s="297" t="s">
        <v>741</v>
      </c>
      <c r="C911" s="487"/>
      <c r="D911" s="94">
        <v>0</v>
      </c>
      <c r="E911" s="94">
        <v>0</v>
      </c>
      <c r="F911" s="94">
        <v>0</v>
      </c>
      <c r="G911" s="94">
        <v>0</v>
      </c>
      <c r="H911" s="94">
        <v>189720</v>
      </c>
    </row>
    <row r="912" spans="1:8">
      <c r="A912" s="88">
        <v>106</v>
      </c>
      <c r="B912" s="297" t="s">
        <v>742</v>
      </c>
      <c r="C912" s="487"/>
      <c r="D912" s="94">
        <v>0</v>
      </c>
      <c r="E912" s="94">
        <v>0</v>
      </c>
      <c r="F912" s="94">
        <v>0</v>
      </c>
      <c r="G912" s="94">
        <v>0</v>
      </c>
      <c r="H912" s="94">
        <v>193800</v>
      </c>
    </row>
    <row r="913" spans="1:8">
      <c r="A913" s="88">
        <v>107</v>
      </c>
      <c r="B913" s="297" t="s">
        <v>744</v>
      </c>
      <c r="C913" s="487"/>
      <c r="D913" s="94">
        <v>0</v>
      </c>
      <c r="E913" s="94">
        <v>0</v>
      </c>
      <c r="F913" s="94">
        <v>0</v>
      </c>
      <c r="G913" s="94">
        <v>0</v>
      </c>
      <c r="H913" s="94">
        <v>279990.12</v>
      </c>
    </row>
    <row r="914" spans="1:8">
      <c r="A914" s="88">
        <v>108</v>
      </c>
      <c r="B914" s="297" t="s">
        <v>745</v>
      </c>
      <c r="C914" s="487"/>
      <c r="D914" s="94">
        <v>0</v>
      </c>
      <c r="E914" s="94">
        <v>0</v>
      </c>
      <c r="F914" s="94">
        <v>0</v>
      </c>
      <c r="G914" s="94">
        <v>0</v>
      </c>
      <c r="H914" s="94">
        <v>283432.5</v>
      </c>
    </row>
    <row r="915" spans="1:8">
      <c r="A915" s="88">
        <v>109</v>
      </c>
      <c r="B915" s="297" t="s">
        <v>746</v>
      </c>
      <c r="C915" s="487"/>
      <c r="D915" s="94">
        <v>0</v>
      </c>
      <c r="E915" s="94">
        <v>0</v>
      </c>
      <c r="F915" s="94">
        <v>0</v>
      </c>
      <c r="G915" s="94">
        <v>0</v>
      </c>
      <c r="H915" s="94">
        <v>294907.5</v>
      </c>
    </row>
    <row r="916" spans="1:8">
      <c r="A916" s="88">
        <v>110</v>
      </c>
      <c r="B916" s="297" t="s">
        <v>747</v>
      </c>
      <c r="C916" s="487"/>
      <c r="D916" s="94">
        <v>0</v>
      </c>
      <c r="E916" s="94">
        <v>0</v>
      </c>
      <c r="F916" s="94">
        <v>0</v>
      </c>
      <c r="G916" s="94">
        <v>0</v>
      </c>
      <c r="H916" s="94">
        <v>1079916</v>
      </c>
    </row>
    <row r="917" spans="1:8">
      <c r="A917" s="88">
        <v>111</v>
      </c>
      <c r="B917" s="297" t="s">
        <v>719</v>
      </c>
      <c r="C917" s="487"/>
      <c r="D917" s="94">
        <v>0</v>
      </c>
      <c r="E917" s="94">
        <v>0</v>
      </c>
      <c r="F917" s="94">
        <v>0</v>
      </c>
      <c r="G917" s="94">
        <v>0</v>
      </c>
      <c r="H917" s="94">
        <v>2067739.79</v>
      </c>
    </row>
    <row r="918" spans="1:8">
      <c r="A918" s="88">
        <v>112</v>
      </c>
      <c r="B918" s="297" t="s">
        <v>750</v>
      </c>
      <c r="C918" s="487"/>
      <c r="D918" s="94">
        <v>0</v>
      </c>
      <c r="E918" s="94">
        <v>0</v>
      </c>
      <c r="F918" s="94">
        <v>0</v>
      </c>
      <c r="G918" s="94">
        <v>0</v>
      </c>
      <c r="H918" s="94">
        <v>110030</v>
      </c>
    </row>
    <row r="919" spans="1:8">
      <c r="A919" s="88">
        <v>113</v>
      </c>
      <c r="B919" s="297" t="s">
        <v>751</v>
      </c>
      <c r="C919" s="487"/>
      <c r="D919" s="94">
        <v>0</v>
      </c>
      <c r="E919" s="94">
        <v>0</v>
      </c>
      <c r="F919" s="94">
        <v>0</v>
      </c>
      <c r="G919" s="94">
        <v>0</v>
      </c>
      <c r="H919" s="94">
        <v>129965.75999999999</v>
      </c>
    </row>
    <row r="920" spans="1:8">
      <c r="A920" s="88">
        <v>114</v>
      </c>
      <c r="B920" s="297" t="s">
        <v>753</v>
      </c>
      <c r="C920" s="487"/>
      <c r="D920" s="94">
        <v>0</v>
      </c>
      <c r="E920" s="94">
        <v>0</v>
      </c>
      <c r="F920" s="94">
        <v>0</v>
      </c>
      <c r="G920" s="94">
        <v>0</v>
      </c>
      <c r="H920" s="94">
        <v>276516.53999999998</v>
      </c>
    </row>
    <row r="921" spans="1:8">
      <c r="A921" s="88">
        <v>115</v>
      </c>
      <c r="B921" s="297" t="s">
        <v>754</v>
      </c>
      <c r="C921" s="487"/>
      <c r="D921" s="94">
        <v>0</v>
      </c>
      <c r="E921" s="94">
        <v>0</v>
      </c>
      <c r="F921" s="94">
        <v>0</v>
      </c>
      <c r="G921" s="94">
        <v>0</v>
      </c>
      <c r="H921" s="94">
        <v>355226.47</v>
      </c>
    </row>
    <row r="922" spans="1:8">
      <c r="A922" s="88">
        <v>116</v>
      </c>
      <c r="B922" s="297" t="s">
        <v>755</v>
      </c>
      <c r="C922" s="487"/>
      <c r="D922" s="94">
        <v>0</v>
      </c>
      <c r="E922" s="94">
        <v>0</v>
      </c>
      <c r="F922" s="94">
        <v>0</v>
      </c>
      <c r="G922" s="94">
        <v>0</v>
      </c>
      <c r="H922" s="94">
        <v>147868.54999999999</v>
      </c>
    </row>
    <row r="923" spans="1:8">
      <c r="A923" s="88">
        <v>117</v>
      </c>
      <c r="B923" s="297" t="s">
        <v>756</v>
      </c>
      <c r="C923" s="487"/>
      <c r="D923" s="94">
        <v>0</v>
      </c>
      <c r="E923" s="94">
        <v>0</v>
      </c>
      <c r="F923" s="94">
        <v>0</v>
      </c>
      <c r="G923" s="94">
        <v>0</v>
      </c>
      <c r="H923" s="94">
        <v>695671.44</v>
      </c>
    </row>
    <row r="924" spans="1:8">
      <c r="A924" s="88">
        <v>118</v>
      </c>
      <c r="B924" s="297" t="s">
        <v>758</v>
      </c>
      <c r="C924" s="487"/>
      <c r="D924" s="94">
        <v>0</v>
      </c>
      <c r="E924" s="94">
        <v>0</v>
      </c>
      <c r="F924" s="94">
        <v>0</v>
      </c>
      <c r="G924" s="94">
        <v>0</v>
      </c>
      <c r="H924" s="94">
        <v>1280235.81</v>
      </c>
    </row>
    <row r="925" spans="1:8">
      <c r="A925" s="88">
        <v>119</v>
      </c>
      <c r="B925" s="297" t="s">
        <v>760</v>
      </c>
      <c r="C925" s="487"/>
      <c r="D925" s="94">
        <v>0</v>
      </c>
      <c r="E925" s="94">
        <v>0</v>
      </c>
      <c r="F925" s="94">
        <v>0</v>
      </c>
      <c r="G925" s="94">
        <v>0</v>
      </c>
      <c r="H925" s="94">
        <v>359820</v>
      </c>
    </row>
    <row r="926" spans="1:8">
      <c r="A926" s="88">
        <v>120</v>
      </c>
      <c r="B926" s="297" t="s">
        <v>761</v>
      </c>
      <c r="C926" s="487"/>
      <c r="D926" s="94">
        <v>0</v>
      </c>
      <c r="E926" s="94">
        <v>0</v>
      </c>
      <c r="F926" s="94">
        <v>0</v>
      </c>
      <c r="G926" s="94">
        <v>0</v>
      </c>
      <c r="H926" s="94">
        <v>161668.47</v>
      </c>
    </row>
    <row r="927" spans="1:8">
      <c r="A927" s="88">
        <v>121</v>
      </c>
      <c r="B927" s="297" t="s">
        <v>763</v>
      </c>
      <c r="C927" s="487"/>
      <c r="D927" s="94">
        <v>0</v>
      </c>
      <c r="E927" s="94">
        <v>0</v>
      </c>
      <c r="F927" s="94">
        <v>0</v>
      </c>
      <c r="G927" s="94">
        <v>0</v>
      </c>
      <c r="H927" s="94">
        <v>5873932</v>
      </c>
    </row>
    <row r="928" spans="1:8">
      <c r="A928" s="88">
        <v>122</v>
      </c>
      <c r="B928" s="297" t="s">
        <v>764</v>
      </c>
      <c r="C928" s="487"/>
      <c r="D928" s="94">
        <v>0</v>
      </c>
      <c r="E928" s="94">
        <v>0</v>
      </c>
      <c r="F928" s="94">
        <v>0</v>
      </c>
      <c r="G928" s="94">
        <v>0</v>
      </c>
      <c r="H928" s="94">
        <v>473813</v>
      </c>
    </row>
    <row r="929" spans="1:8">
      <c r="A929" s="88">
        <v>123</v>
      </c>
      <c r="B929" s="297" t="s">
        <v>765</v>
      </c>
      <c r="C929" s="487"/>
      <c r="D929" s="94">
        <v>0</v>
      </c>
      <c r="E929" s="94">
        <v>0</v>
      </c>
      <c r="F929" s="94">
        <v>0</v>
      </c>
      <c r="G929" s="94">
        <v>0</v>
      </c>
      <c r="H929" s="94">
        <v>441556.94</v>
      </c>
    </row>
    <row r="930" spans="1:8">
      <c r="A930" s="88">
        <v>124</v>
      </c>
      <c r="B930" s="297" t="s">
        <v>766</v>
      </c>
      <c r="C930" s="487"/>
      <c r="D930" s="94">
        <v>0</v>
      </c>
      <c r="E930" s="94">
        <v>0</v>
      </c>
      <c r="F930" s="94">
        <v>0</v>
      </c>
      <c r="G930" s="94">
        <v>0</v>
      </c>
      <c r="H930" s="94">
        <v>224227.94</v>
      </c>
    </row>
    <row r="931" spans="1:8">
      <c r="A931" s="88">
        <v>125</v>
      </c>
      <c r="B931" s="297" t="s">
        <v>767</v>
      </c>
      <c r="C931" s="487"/>
      <c r="D931" s="94">
        <v>0</v>
      </c>
      <c r="E931" s="94">
        <v>0</v>
      </c>
      <c r="F931" s="94">
        <v>0</v>
      </c>
      <c r="G931" s="94">
        <v>0</v>
      </c>
      <c r="H931" s="94">
        <v>263784.46000000002</v>
      </c>
    </row>
    <row r="932" spans="1:8">
      <c r="A932" s="88">
        <v>126</v>
      </c>
      <c r="B932" s="297" t="s">
        <v>768</v>
      </c>
      <c r="C932" s="487"/>
      <c r="D932" s="94">
        <v>0</v>
      </c>
      <c r="E932" s="94">
        <v>0</v>
      </c>
      <c r="F932" s="94">
        <v>0</v>
      </c>
      <c r="G932" s="94">
        <v>0</v>
      </c>
      <c r="H932" s="94">
        <v>201492.42</v>
      </c>
    </row>
    <row r="933" spans="1:8">
      <c r="A933" s="88">
        <v>127</v>
      </c>
      <c r="B933" s="297" t="s">
        <v>769</v>
      </c>
      <c r="C933" s="487"/>
      <c r="D933" s="94">
        <v>0</v>
      </c>
      <c r="E933" s="94">
        <v>0</v>
      </c>
      <c r="F933" s="94">
        <v>0</v>
      </c>
      <c r="G933" s="94">
        <v>0</v>
      </c>
      <c r="H933" s="94">
        <v>182406.96</v>
      </c>
    </row>
    <row r="934" spans="1:8">
      <c r="A934" s="88">
        <v>128</v>
      </c>
      <c r="B934" s="297" t="s">
        <v>770</v>
      </c>
      <c r="C934" s="487"/>
      <c r="D934" s="94">
        <v>0</v>
      </c>
      <c r="E934" s="94">
        <v>0</v>
      </c>
      <c r="F934" s="94">
        <v>0</v>
      </c>
      <c r="G934" s="94">
        <v>0</v>
      </c>
      <c r="H934" s="94">
        <v>408480.28</v>
      </c>
    </row>
    <row r="935" spans="1:8">
      <c r="A935" s="88">
        <v>129</v>
      </c>
      <c r="B935" s="297" t="s">
        <v>775</v>
      </c>
      <c r="C935" s="487"/>
      <c r="D935" s="94">
        <v>0</v>
      </c>
      <c r="E935" s="94">
        <v>0</v>
      </c>
      <c r="F935" s="94">
        <v>0</v>
      </c>
      <c r="G935" s="94">
        <v>0</v>
      </c>
      <c r="H935" s="94">
        <v>1692204.7</v>
      </c>
    </row>
    <row r="936" spans="1:8">
      <c r="A936" s="88">
        <v>130</v>
      </c>
      <c r="B936" s="297" t="s">
        <v>776</v>
      </c>
      <c r="C936" s="487"/>
      <c r="D936" s="94">
        <v>0</v>
      </c>
      <c r="E936" s="94">
        <v>0</v>
      </c>
      <c r="F936" s="94">
        <v>0</v>
      </c>
      <c r="G936" s="94">
        <v>0</v>
      </c>
      <c r="H936" s="94">
        <v>318582.37</v>
      </c>
    </row>
    <row r="937" spans="1:8">
      <c r="A937" s="88">
        <v>131</v>
      </c>
      <c r="B937" s="297" t="s">
        <v>776</v>
      </c>
      <c r="C937" s="487"/>
      <c r="D937" s="94">
        <v>0</v>
      </c>
      <c r="E937" s="94">
        <v>0</v>
      </c>
      <c r="F937" s="94">
        <v>0</v>
      </c>
      <c r="G937" s="94">
        <v>0</v>
      </c>
      <c r="H937" s="94">
        <v>318582.37</v>
      </c>
    </row>
    <row r="938" spans="1:8">
      <c r="A938" s="88">
        <v>132</v>
      </c>
      <c r="B938" s="297" t="s">
        <v>705</v>
      </c>
      <c r="C938" s="487"/>
      <c r="D938" s="94">
        <v>0</v>
      </c>
      <c r="E938" s="94">
        <v>0</v>
      </c>
      <c r="F938" s="94">
        <v>0</v>
      </c>
      <c r="G938" s="94">
        <v>0</v>
      </c>
      <c r="H938" s="94">
        <v>186155.32</v>
      </c>
    </row>
    <row r="939" spans="1:8">
      <c r="A939" s="88">
        <v>133</v>
      </c>
      <c r="B939" s="297" t="s">
        <v>552</v>
      </c>
      <c r="C939" s="487"/>
      <c r="D939" s="94">
        <v>0</v>
      </c>
      <c r="E939" s="94">
        <v>0</v>
      </c>
      <c r="F939" s="94">
        <v>0</v>
      </c>
      <c r="G939" s="94">
        <v>0</v>
      </c>
      <c r="H939" s="94">
        <v>1951209.04</v>
      </c>
    </row>
    <row r="940" spans="1:8">
      <c r="A940" s="88">
        <v>134</v>
      </c>
      <c r="B940" s="297" t="s">
        <v>553</v>
      </c>
      <c r="C940" s="487"/>
      <c r="D940" s="94">
        <v>0</v>
      </c>
      <c r="E940" s="94">
        <v>0</v>
      </c>
      <c r="F940" s="94">
        <v>0</v>
      </c>
      <c r="G940" s="94">
        <v>0</v>
      </c>
      <c r="H940" s="94">
        <v>1085535.23</v>
      </c>
    </row>
    <row r="941" spans="1:8">
      <c r="A941" s="88">
        <v>135</v>
      </c>
      <c r="B941" s="297" t="s">
        <v>554</v>
      </c>
      <c r="C941" s="487"/>
      <c r="D941" s="94">
        <v>0</v>
      </c>
      <c r="E941" s="94">
        <v>0</v>
      </c>
      <c r="F941" s="94">
        <v>0</v>
      </c>
      <c r="G941" s="94">
        <v>0</v>
      </c>
      <c r="H941" s="94">
        <v>994308.9</v>
      </c>
    </row>
    <row r="942" spans="1:8">
      <c r="A942" s="88">
        <v>136</v>
      </c>
      <c r="B942" s="297" t="s">
        <v>555</v>
      </c>
      <c r="C942" s="487"/>
      <c r="D942" s="94">
        <v>0</v>
      </c>
      <c r="E942" s="94">
        <v>0</v>
      </c>
      <c r="F942" s="94">
        <v>0</v>
      </c>
      <c r="G942" s="94">
        <v>0</v>
      </c>
      <c r="H942" s="94">
        <v>994308.9</v>
      </c>
    </row>
    <row r="943" spans="1:8">
      <c r="A943" s="88">
        <v>137</v>
      </c>
      <c r="B943" s="297" t="s">
        <v>556</v>
      </c>
      <c r="C943" s="487"/>
      <c r="D943" s="94">
        <v>0</v>
      </c>
      <c r="E943" s="94">
        <v>0</v>
      </c>
      <c r="F943" s="94">
        <v>0</v>
      </c>
      <c r="G943" s="94">
        <v>0</v>
      </c>
      <c r="H943" s="94">
        <v>0</v>
      </c>
    </row>
    <row r="944" spans="1:8">
      <c r="A944" s="88">
        <v>138</v>
      </c>
      <c r="B944" s="297" t="s">
        <v>557</v>
      </c>
      <c r="C944" s="487"/>
      <c r="D944" s="94">
        <v>0</v>
      </c>
      <c r="E944" s="94">
        <v>0</v>
      </c>
      <c r="F944" s="94">
        <v>0</v>
      </c>
      <c r="G944" s="94">
        <v>0</v>
      </c>
      <c r="H944" s="94">
        <v>0</v>
      </c>
    </row>
    <row r="945" spans="1:8">
      <c r="A945" s="88">
        <v>139</v>
      </c>
      <c r="B945" s="297" t="s">
        <v>558</v>
      </c>
      <c r="C945" s="487"/>
      <c r="D945" s="94">
        <v>0</v>
      </c>
      <c r="E945" s="94">
        <v>0</v>
      </c>
      <c r="F945" s="94">
        <v>0</v>
      </c>
      <c r="G945" s="94">
        <v>0</v>
      </c>
      <c r="H945" s="94">
        <v>101236.11</v>
      </c>
    </row>
    <row r="946" spans="1:8">
      <c r="A946" s="88">
        <v>140</v>
      </c>
      <c r="B946" s="297" t="s">
        <v>559</v>
      </c>
      <c r="C946" s="487"/>
      <c r="D946" s="94">
        <v>0</v>
      </c>
      <c r="E946" s="94">
        <v>0</v>
      </c>
      <c r="F946" s="94">
        <v>0</v>
      </c>
      <c r="G946" s="94">
        <v>0</v>
      </c>
      <c r="H946" s="94">
        <v>112272.1</v>
      </c>
    </row>
    <row r="947" spans="1:8">
      <c r="A947" s="88">
        <v>141</v>
      </c>
      <c r="B947" s="297" t="s">
        <v>560</v>
      </c>
      <c r="C947" s="487"/>
      <c r="D947" s="94">
        <v>0</v>
      </c>
      <c r="E947" s="94">
        <v>0</v>
      </c>
      <c r="F947" s="94">
        <v>0</v>
      </c>
      <c r="G947" s="94">
        <v>0</v>
      </c>
      <c r="H947" s="94">
        <v>108896.94</v>
      </c>
    </row>
    <row r="948" spans="1:8">
      <c r="A948" s="88">
        <v>142</v>
      </c>
      <c r="B948" s="297" t="s">
        <v>561</v>
      </c>
      <c r="C948" s="487"/>
      <c r="D948" s="94">
        <v>0</v>
      </c>
      <c r="E948" s="94">
        <v>0</v>
      </c>
      <c r="F948" s="94">
        <v>0</v>
      </c>
      <c r="G948" s="94">
        <v>0</v>
      </c>
      <c r="H948" s="94">
        <v>152210</v>
      </c>
    </row>
    <row r="949" spans="1:8">
      <c r="A949" s="88">
        <v>143</v>
      </c>
      <c r="B949" s="297" t="s">
        <v>562</v>
      </c>
      <c r="C949" s="487"/>
      <c r="D949" s="94">
        <v>0</v>
      </c>
      <c r="E949" s="94">
        <v>0</v>
      </c>
      <c r="F949" s="94">
        <v>0</v>
      </c>
      <c r="G949" s="94">
        <v>0</v>
      </c>
      <c r="H949" s="94">
        <v>162707</v>
      </c>
    </row>
    <row r="950" spans="1:8">
      <c r="A950" s="88">
        <v>144</v>
      </c>
      <c r="B950" s="297" t="s">
        <v>563</v>
      </c>
      <c r="C950" s="487"/>
      <c r="D950" s="94">
        <v>0</v>
      </c>
      <c r="E950" s="94">
        <v>0</v>
      </c>
      <c r="F950" s="94">
        <v>0</v>
      </c>
      <c r="G950" s="94">
        <v>0</v>
      </c>
      <c r="H950" s="94">
        <v>320931.14</v>
      </c>
    </row>
    <row r="951" spans="1:8">
      <c r="A951" s="88">
        <v>145</v>
      </c>
      <c r="B951" s="297" t="s">
        <v>564</v>
      </c>
      <c r="C951" s="487"/>
      <c r="D951" s="94">
        <v>0</v>
      </c>
      <c r="E951" s="94">
        <v>0</v>
      </c>
      <c r="F951" s="94">
        <v>0</v>
      </c>
      <c r="G951" s="94">
        <v>0</v>
      </c>
      <c r="H951" s="94">
        <v>151793</v>
      </c>
    </row>
    <row r="952" spans="1:8">
      <c r="A952" s="88">
        <v>146</v>
      </c>
      <c r="B952" s="297" t="s">
        <v>565</v>
      </c>
      <c r="C952" s="487"/>
      <c r="D952" s="94">
        <v>0</v>
      </c>
      <c r="E952" s="94">
        <v>0</v>
      </c>
      <c r="F952" s="94">
        <v>0</v>
      </c>
      <c r="G952" s="94">
        <v>0</v>
      </c>
      <c r="H952" s="94">
        <v>235620</v>
      </c>
    </row>
    <row r="953" spans="1:8">
      <c r="A953" s="88">
        <v>147</v>
      </c>
      <c r="B953" s="297" t="s">
        <v>566</v>
      </c>
      <c r="C953" s="487"/>
      <c r="D953" s="94">
        <v>0</v>
      </c>
      <c r="E953" s="94">
        <v>0</v>
      </c>
      <c r="F953" s="94">
        <v>0</v>
      </c>
      <c r="G953" s="94">
        <v>0</v>
      </c>
      <c r="H953" s="94">
        <v>0</v>
      </c>
    </row>
    <row r="954" spans="1:8">
      <c r="A954" s="88">
        <v>148</v>
      </c>
      <c r="B954" s="297" t="s">
        <v>567</v>
      </c>
      <c r="C954" s="487"/>
      <c r="D954" s="94">
        <v>0</v>
      </c>
      <c r="E954" s="94">
        <v>0</v>
      </c>
      <c r="F954" s="94">
        <v>0</v>
      </c>
      <c r="G954" s="94">
        <v>0</v>
      </c>
      <c r="H954" s="94">
        <v>168954</v>
      </c>
    </row>
    <row r="955" spans="1:8">
      <c r="A955" s="88">
        <v>149</v>
      </c>
      <c r="B955" s="297" t="s">
        <v>568</v>
      </c>
      <c r="C955" s="487"/>
      <c r="D955" s="94">
        <v>0</v>
      </c>
      <c r="E955" s="94">
        <v>0</v>
      </c>
      <c r="F955" s="94">
        <v>0</v>
      </c>
      <c r="G955" s="94">
        <v>0</v>
      </c>
      <c r="H955" s="94">
        <v>222787</v>
      </c>
    </row>
    <row r="956" spans="1:8">
      <c r="A956" s="88">
        <v>150</v>
      </c>
      <c r="B956" s="297" t="s">
        <v>569</v>
      </c>
      <c r="C956" s="487"/>
      <c r="D956" s="94">
        <v>0</v>
      </c>
      <c r="E956" s="94">
        <v>0</v>
      </c>
      <c r="F956" s="94">
        <v>0</v>
      </c>
      <c r="G956" s="94">
        <v>0</v>
      </c>
      <c r="H956" s="94">
        <v>398400</v>
      </c>
    </row>
    <row r="957" spans="1:8">
      <c r="A957" s="88">
        <v>151</v>
      </c>
      <c r="B957" s="297" t="s">
        <v>570</v>
      </c>
      <c r="C957" s="487"/>
      <c r="D957" s="94">
        <v>0</v>
      </c>
      <c r="E957" s="94">
        <v>0</v>
      </c>
      <c r="F957" s="94">
        <v>0</v>
      </c>
      <c r="G957" s="94">
        <v>0</v>
      </c>
      <c r="H957" s="94">
        <v>1828427</v>
      </c>
    </row>
    <row r="958" spans="1:8">
      <c r="A958" s="88">
        <v>152</v>
      </c>
      <c r="B958" s="297" t="s">
        <v>571</v>
      </c>
      <c r="C958" s="487"/>
      <c r="D958" s="94">
        <v>0</v>
      </c>
      <c r="E958" s="94">
        <v>0</v>
      </c>
      <c r="F958" s="94">
        <v>0</v>
      </c>
      <c r="G958" s="94">
        <v>0</v>
      </c>
      <c r="H958" s="94">
        <v>260000</v>
      </c>
    </row>
    <row r="959" spans="1:8">
      <c r="A959" s="88">
        <v>153</v>
      </c>
      <c r="B959" s="297" t="s">
        <v>572</v>
      </c>
      <c r="C959" s="487"/>
      <c r="D959" s="94">
        <v>0</v>
      </c>
      <c r="E959" s="94">
        <v>0</v>
      </c>
      <c r="F959" s="94">
        <v>0</v>
      </c>
      <c r="G959" s="94">
        <v>0</v>
      </c>
      <c r="H959" s="94">
        <v>0</v>
      </c>
    </row>
    <row r="960" spans="1:8">
      <c r="A960" s="88">
        <v>154</v>
      </c>
      <c r="B960" s="297" t="s">
        <v>573</v>
      </c>
      <c r="C960" s="487"/>
      <c r="D960" s="94">
        <v>0</v>
      </c>
      <c r="E960" s="94">
        <v>0</v>
      </c>
      <c r="F960" s="94">
        <v>0</v>
      </c>
      <c r="G960" s="94">
        <v>0</v>
      </c>
      <c r="H960" s="94">
        <v>230318</v>
      </c>
    </row>
    <row r="961" spans="1:8">
      <c r="A961" s="88">
        <v>155</v>
      </c>
      <c r="B961" s="297" t="s">
        <v>574</v>
      </c>
      <c r="C961" s="487"/>
      <c r="D961" s="94">
        <v>0</v>
      </c>
      <c r="E961" s="94">
        <v>0</v>
      </c>
      <c r="F961" s="94">
        <v>0</v>
      </c>
      <c r="G961" s="94">
        <v>375232</v>
      </c>
      <c r="H961" s="94">
        <v>375232</v>
      </c>
    </row>
    <row r="962" spans="1:8">
      <c r="A962" s="88">
        <v>156</v>
      </c>
      <c r="B962" s="297" t="s">
        <v>575</v>
      </c>
      <c r="C962" s="487"/>
      <c r="D962" s="94">
        <v>0</v>
      </c>
      <c r="E962" s="94">
        <v>0</v>
      </c>
      <c r="F962" s="94">
        <v>0</v>
      </c>
      <c r="G962" s="94">
        <v>155254.5</v>
      </c>
      <c r="H962" s="94">
        <v>155254.5</v>
      </c>
    </row>
    <row r="963" spans="1:8">
      <c r="A963" s="88">
        <v>157</v>
      </c>
      <c r="B963" s="297" t="s">
        <v>576</v>
      </c>
      <c r="C963" s="487"/>
      <c r="D963" s="94">
        <v>0</v>
      </c>
      <c r="E963" s="94">
        <v>0</v>
      </c>
      <c r="F963" s="94">
        <v>0</v>
      </c>
      <c r="G963" s="94">
        <v>120104.85</v>
      </c>
      <c r="H963" s="94">
        <v>120104.85</v>
      </c>
    </row>
    <row r="964" spans="1:8">
      <c r="A964" s="88">
        <v>158</v>
      </c>
      <c r="B964" s="297" t="s">
        <v>577</v>
      </c>
      <c r="C964" s="487"/>
      <c r="D964" s="94">
        <v>0</v>
      </c>
      <c r="E964" s="94">
        <v>0</v>
      </c>
      <c r="F964" s="94">
        <v>0</v>
      </c>
      <c r="G964" s="94">
        <v>162659.28</v>
      </c>
      <c r="H964" s="94">
        <v>162659.28</v>
      </c>
    </row>
    <row r="965" spans="1:8">
      <c r="A965" s="88">
        <v>159</v>
      </c>
      <c r="B965" s="297" t="s">
        <v>578</v>
      </c>
      <c r="C965" s="487"/>
      <c r="D965" s="94">
        <v>0</v>
      </c>
      <c r="E965" s="94">
        <v>0</v>
      </c>
      <c r="F965" s="94">
        <v>0</v>
      </c>
      <c r="G965" s="94">
        <v>0</v>
      </c>
      <c r="H965" s="94">
        <v>0</v>
      </c>
    </row>
    <row r="966" spans="1:8">
      <c r="A966" s="88">
        <v>160</v>
      </c>
      <c r="B966" s="297" t="s">
        <v>579</v>
      </c>
      <c r="C966" s="487"/>
      <c r="D966" s="94">
        <v>0</v>
      </c>
      <c r="E966" s="94">
        <v>0</v>
      </c>
      <c r="F966" s="94">
        <v>0</v>
      </c>
      <c r="G966" s="94">
        <v>103061.14</v>
      </c>
      <c r="H966" s="94">
        <v>103061.14</v>
      </c>
    </row>
    <row r="967" spans="1:8">
      <c r="A967" s="88">
        <v>161</v>
      </c>
      <c r="B967" s="297" t="s">
        <v>580</v>
      </c>
      <c r="C967" s="487"/>
      <c r="D967" s="94">
        <v>0</v>
      </c>
      <c r="E967" s="94">
        <v>0</v>
      </c>
      <c r="F967" s="94">
        <v>0</v>
      </c>
      <c r="G967" s="94">
        <v>453079.99</v>
      </c>
      <c r="H967" s="94">
        <v>453079.99</v>
      </c>
    </row>
    <row r="968" spans="1:8">
      <c r="A968" s="88">
        <v>162</v>
      </c>
      <c r="B968" s="297" t="s">
        <v>581</v>
      </c>
      <c r="C968" s="487"/>
      <c r="D968" s="94">
        <v>0</v>
      </c>
      <c r="E968" s="94">
        <v>0</v>
      </c>
      <c r="F968" s="94">
        <v>0</v>
      </c>
      <c r="G968" s="94">
        <v>112782.03</v>
      </c>
      <c r="H968" s="94">
        <v>112782.03</v>
      </c>
    </row>
    <row r="969" spans="1:8">
      <c r="A969" s="88">
        <v>163</v>
      </c>
      <c r="B969" s="297" t="s">
        <v>582</v>
      </c>
      <c r="C969" s="487"/>
      <c r="D969" s="94">
        <v>0</v>
      </c>
      <c r="E969" s="94">
        <v>0</v>
      </c>
      <c r="F969" s="94">
        <v>0</v>
      </c>
      <c r="G969" s="94">
        <v>377196.98</v>
      </c>
      <c r="H969" s="94">
        <v>377196.98</v>
      </c>
    </row>
    <row r="970" spans="1:8">
      <c r="A970" s="88">
        <v>164</v>
      </c>
      <c r="B970" s="297" t="s">
        <v>583</v>
      </c>
      <c r="C970" s="487"/>
      <c r="D970" s="94">
        <v>0</v>
      </c>
      <c r="E970" s="94">
        <v>0</v>
      </c>
      <c r="F970" s="94">
        <v>0</v>
      </c>
      <c r="G970" s="94">
        <v>160051.5</v>
      </c>
      <c r="H970" s="94">
        <v>160051.5</v>
      </c>
    </row>
    <row r="971" spans="1:8">
      <c r="A971" s="88">
        <v>165</v>
      </c>
      <c r="B971" s="297" t="s">
        <v>584</v>
      </c>
      <c r="C971" s="487"/>
      <c r="D971" s="94">
        <v>0</v>
      </c>
      <c r="E971" s="94">
        <v>0</v>
      </c>
      <c r="F971" s="94">
        <v>0</v>
      </c>
      <c r="G971" s="94">
        <v>976518.04</v>
      </c>
      <c r="H971" s="94">
        <v>976518.04</v>
      </c>
    </row>
    <row r="972" spans="1:8">
      <c r="A972" s="88">
        <v>166</v>
      </c>
      <c r="B972" s="297" t="s">
        <v>585</v>
      </c>
      <c r="C972" s="487"/>
      <c r="D972" s="94">
        <v>0</v>
      </c>
      <c r="E972" s="94">
        <v>0</v>
      </c>
      <c r="F972" s="94">
        <v>0</v>
      </c>
      <c r="G972" s="94">
        <v>204750.15</v>
      </c>
      <c r="H972" s="94">
        <v>204750.15</v>
      </c>
    </row>
    <row r="973" spans="1:8">
      <c r="A973" s="88">
        <v>167</v>
      </c>
      <c r="B973" s="297" t="s">
        <v>586</v>
      </c>
      <c r="C973" s="487"/>
      <c r="D973" s="94">
        <v>0</v>
      </c>
      <c r="E973" s="94">
        <v>0</v>
      </c>
      <c r="F973" s="94">
        <v>0</v>
      </c>
      <c r="G973" s="94">
        <v>259781</v>
      </c>
      <c r="H973" s="94">
        <v>259781</v>
      </c>
    </row>
    <row r="974" spans="1:8">
      <c r="A974" s="88">
        <v>168</v>
      </c>
      <c r="B974" s="297" t="s">
        <v>587</v>
      </c>
      <c r="C974" s="487"/>
      <c r="D974" s="94">
        <v>0</v>
      </c>
      <c r="E974" s="94">
        <v>0</v>
      </c>
      <c r="F974" s="94">
        <v>0</v>
      </c>
      <c r="G974" s="94">
        <v>476410</v>
      </c>
      <c r="H974" s="94">
        <v>476410</v>
      </c>
    </row>
    <row r="975" spans="1:8">
      <c r="A975" s="88">
        <v>169</v>
      </c>
      <c r="B975" s="297" t="s">
        <v>588</v>
      </c>
      <c r="C975" s="487"/>
      <c r="D975" s="94">
        <v>0</v>
      </c>
      <c r="E975" s="94">
        <v>0</v>
      </c>
      <c r="F975" s="94">
        <v>0</v>
      </c>
      <c r="G975" s="94">
        <v>0</v>
      </c>
      <c r="H975" s="94">
        <v>0</v>
      </c>
    </row>
    <row r="976" spans="1:8">
      <c r="A976" s="88">
        <v>170</v>
      </c>
      <c r="B976" s="297" t="s">
        <v>589</v>
      </c>
      <c r="C976" s="487"/>
      <c r="D976" s="94">
        <v>0</v>
      </c>
      <c r="E976" s="94">
        <v>0</v>
      </c>
      <c r="F976" s="94">
        <v>0</v>
      </c>
      <c r="G976" s="94">
        <v>118489</v>
      </c>
      <c r="H976" s="94">
        <v>118489</v>
      </c>
    </row>
    <row r="977" spans="1:8">
      <c r="A977" s="88">
        <v>171</v>
      </c>
      <c r="B977" s="297" t="s">
        <v>590</v>
      </c>
      <c r="C977" s="487"/>
      <c r="D977" s="94">
        <v>0</v>
      </c>
      <c r="E977" s="94">
        <v>0</v>
      </c>
      <c r="F977" s="94">
        <v>0</v>
      </c>
      <c r="G977" s="94">
        <v>0</v>
      </c>
      <c r="H977" s="94">
        <v>0</v>
      </c>
    </row>
    <row r="978" spans="1:8">
      <c r="A978" s="88">
        <v>172</v>
      </c>
      <c r="B978" s="297" t="s">
        <v>591</v>
      </c>
      <c r="C978" s="487"/>
      <c r="D978" s="94">
        <v>0</v>
      </c>
      <c r="E978" s="94">
        <v>0</v>
      </c>
      <c r="F978" s="94">
        <v>0</v>
      </c>
      <c r="G978" s="94">
        <v>0</v>
      </c>
      <c r="H978" s="94">
        <v>0</v>
      </c>
    </row>
    <row r="979" spans="1:8">
      <c r="A979" s="88">
        <v>173</v>
      </c>
      <c r="B979" s="297" t="s">
        <v>592</v>
      </c>
      <c r="C979" s="487"/>
      <c r="D979" s="94">
        <v>0</v>
      </c>
      <c r="E979" s="94">
        <v>0</v>
      </c>
      <c r="F979" s="94">
        <v>0</v>
      </c>
      <c r="G979" s="94">
        <v>0</v>
      </c>
      <c r="H979" s="94">
        <v>0</v>
      </c>
    </row>
    <row r="980" spans="1:8">
      <c r="A980" s="88">
        <v>174</v>
      </c>
      <c r="B980" s="297" t="s">
        <v>593</v>
      </c>
      <c r="C980" s="487"/>
      <c r="D980" s="94">
        <v>0</v>
      </c>
      <c r="E980" s="94">
        <v>0</v>
      </c>
      <c r="F980" s="94">
        <v>0</v>
      </c>
      <c r="G980" s="94">
        <v>0</v>
      </c>
      <c r="H980" s="94">
        <v>0</v>
      </c>
    </row>
    <row r="981" spans="1:8">
      <c r="A981" s="88">
        <v>175</v>
      </c>
      <c r="B981" s="297" t="s">
        <v>594</v>
      </c>
      <c r="C981" s="487"/>
      <c r="D981" s="94">
        <v>0</v>
      </c>
      <c r="E981" s="94">
        <v>0</v>
      </c>
      <c r="F981" s="94">
        <v>0</v>
      </c>
      <c r="G981" s="94">
        <v>0</v>
      </c>
      <c r="H981" s="94">
        <v>0</v>
      </c>
    </row>
    <row r="982" spans="1:8">
      <c r="A982" s="88">
        <v>176</v>
      </c>
      <c r="B982" s="297" t="s">
        <v>595</v>
      </c>
      <c r="C982" s="487"/>
      <c r="D982" s="94">
        <v>0</v>
      </c>
      <c r="E982" s="94">
        <v>0</v>
      </c>
      <c r="F982" s="94">
        <v>0</v>
      </c>
      <c r="G982" s="94">
        <v>0</v>
      </c>
      <c r="H982" s="94">
        <v>0</v>
      </c>
    </row>
    <row r="983" spans="1:8">
      <c r="A983" s="88">
        <v>177</v>
      </c>
      <c r="B983" s="297" t="s">
        <v>596</v>
      </c>
      <c r="C983" s="487"/>
      <c r="D983" s="94">
        <v>0</v>
      </c>
      <c r="E983" s="94">
        <v>0</v>
      </c>
      <c r="F983" s="94">
        <v>0</v>
      </c>
      <c r="G983" s="94">
        <v>576872.78</v>
      </c>
      <c r="H983" s="94">
        <v>576872.78</v>
      </c>
    </row>
    <row r="984" spans="1:8">
      <c r="A984" s="88">
        <v>178</v>
      </c>
      <c r="B984" s="297" t="s">
        <v>597</v>
      </c>
      <c r="C984" s="487"/>
      <c r="D984" s="94">
        <v>0</v>
      </c>
      <c r="E984" s="94">
        <v>0</v>
      </c>
      <c r="F984" s="94">
        <v>0</v>
      </c>
      <c r="G984" s="94">
        <v>0</v>
      </c>
      <c r="H984" s="94">
        <v>0</v>
      </c>
    </row>
    <row r="985" spans="1:8">
      <c r="A985" s="88">
        <v>179</v>
      </c>
      <c r="B985" s="297" t="s">
        <v>598</v>
      </c>
      <c r="C985" s="487"/>
      <c r="D985" s="94">
        <v>0</v>
      </c>
      <c r="E985" s="94">
        <v>0</v>
      </c>
      <c r="F985" s="94">
        <v>0</v>
      </c>
      <c r="G985" s="94">
        <v>0</v>
      </c>
      <c r="H985" s="94">
        <v>0</v>
      </c>
    </row>
    <row r="986" spans="1:8">
      <c r="A986" s="88">
        <v>180</v>
      </c>
      <c r="B986" s="297" t="s">
        <v>599</v>
      </c>
      <c r="C986" s="487"/>
      <c r="D986" s="94">
        <v>0</v>
      </c>
      <c r="E986" s="94">
        <v>0</v>
      </c>
      <c r="F986" s="94">
        <v>0</v>
      </c>
      <c r="G986" s="94">
        <v>0</v>
      </c>
      <c r="H986" s="94">
        <v>0</v>
      </c>
    </row>
    <row r="987" spans="1:8">
      <c r="A987" s="88">
        <v>181</v>
      </c>
      <c r="B987" s="297" t="s">
        <v>600</v>
      </c>
      <c r="C987" s="487"/>
      <c r="D987" s="94">
        <v>0</v>
      </c>
      <c r="E987" s="94">
        <v>227139.97</v>
      </c>
      <c r="F987" s="94">
        <v>0</v>
      </c>
      <c r="G987" s="94">
        <v>0</v>
      </c>
      <c r="H987" s="94">
        <v>0</v>
      </c>
    </row>
    <row r="988" spans="1:8">
      <c r="A988" s="88">
        <v>182</v>
      </c>
      <c r="B988" s="297" t="s">
        <v>601</v>
      </c>
      <c r="C988" s="487"/>
      <c r="D988" s="94">
        <v>0</v>
      </c>
      <c r="E988" s="94">
        <v>0</v>
      </c>
      <c r="F988" s="94">
        <v>0</v>
      </c>
      <c r="G988" s="94">
        <v>0</v>
      </c>
      <c r="H988" s="94">
        <v>0</v>
      </c>
    </row>
    <row r="989" spans="1:8">
      <c r="A989" s="88">
        <v>183</v>
      </c>
      <c r="B989" s="297" t="s">
        <v>602</v>
      </c>
      <c r="C989" s="487"/>
      <c r="D989" s="94">
        <v>0</v>
      </c>
      <c r="E989" s="94">
        <v>0</v>
      </c>
      <c r="F989" s="94">
        <v>0</v>
      </c>
      <c r="G989" s="94">
        <v>0</v>
      </c>
      <c r="H989" s="94">
        <v>0</v>
      </c>
    </row>
    <row r="990" spans="1:8">
      <c r="A990" s="88">
        <v>184</v>
      </c>
      <c r="B990" s="297" t="s">
        <v>603</v>
      </c>
      <c r="C990" s="487"/>
      <c r="D990" s="94">
        <v>0</v>
      </c>
      <c r="E990" s="94">
        <v>0</v>
      </c>
      <c r="F990" s="94">
        <v>179485.05</v>
      </c>
      <c r="G990" s="94">
        <v>179485.05</v>
      </c>
      <c r="H990" s="94">
        <v>179485.05</v>
      </c>
    </row>
    <row r="991" spans="1:8">
      <c r="A991" s="88">
        <v>185</v>
      </c>
      <c r="B991" s="297" t="s">
        <v>604</v>
      </c>
      <c r="C991" s="487"/>
      <c r="D991" s="94">
        <v>0</v>
      </c>
      <c r="E991" s="94">
        <v>0</v>
      </c>
      <c r="F991" s="94">
        <v>116743.47</v>
      </c>
      <c r="G991" s="94">
        <v>116743.47</v>
      </c>
      <c r="H991" s="94">
        <v>116743.47</v>
      </c>
    </row>
    <row r="992" spans="1:8">
      <c r="A992" s="88">
        <v>186</v>
      </c>
      <c r="B992" s="297" t="s">
        <v>605</v>
      </c>
      <c r="C992" s="487"/>
      <c r="D992" s="94">
        <v>0</v>
      </c>
      <c r="E992" s="94">
        <v>0</v>
      </c>
      <c r="F992" s="94">
        <v>125766</v>
      </c>
      <c r="G992" s="94">
        <v>125766</v>
      </c>
      <c r="H992" s="94">
        <v>0</v>
      </c>
    </row>
    <row r="993" spans="1:8">
      <c r="A993" s="88">
        <v>187</v>
      </c>
      <c r="B993" s="297" t="s">
        <v>606</v>
      </c>
      <c r="C993" s="487"/>
      <c r="D993" s="94">
        <v>0</v>
      </c>
      <c r="E993" s="94">
        <v>0</v>
      </c>
      <c r="F993" s="94">
        <v>0</v>
      </c>
      <c r="G993" s="94">
        <v>0</v>
      </c>
      <c r="H993" s="94">
        <v>0</v>
      </c>
    </row>
    <row r="994" spans="1:8">
      <c r="A994" s="88">
        <v>188</v>
      </c>
      <c r="B994" s="297" t="s">
        <v>607</v>
      </c>
      <c r="C994" s="487"/>
      <c r="D994" s="94">
        <v>0</v>
      </c>
      <c r="E994" s="94">
        <v>0</v>
      </c>
      <c r="F994" s="94">
        <v>0</v>
      </c>
      <c r="G994" s="94">
        <v>0</v>
      </c>
      <c r="H994" s="94">
        <v>0</v>
      </c>
    </row>
    <row r="995" spans="1:8">
      <c r="A995" s="88">
        <v>189</v>
      </c>
      <c r="B995" s="297" t="s">
        <v>608</v>
      </c>
      <c r="C995" s="487"/>
      <c r="D995" s="94">
        <v>0</v>
      </c>
      <c r="E995" s="94">
        <v>0</v>
      </c>
      <c r="F995" s="94">
        <v>0</v>
      </c>
      <c r="G995" s="94">
        <v>0</v>
      </c>
      <c r="H995" s="94">
        <v>0</v>
      </c>
    </row>
    <row r="996" spans="1:8">
      <c r="A996" s="88">
        <v>190</v>
      </c>
      <c r="B996" s="297" t="s">
        <v>609</v>
      </c>
      <c r="C996" s="487"/>
      <c r="D996" s="94">
        <v>0</v>
      </c>
      <c r="E996" s="94">
        <v>0</v>
      </c>
      <c r="F996" s="94">
        <v>140019.57</v>
      </c>
      <c r="G996" s="94">
        <v>140019.57</v>
      </c>
      <c r="H996" s="94">
        <v>140019.57</v>
      </c>
    </row>
    <row r="997" spans="1:8">
      <c r="A997" s="88">
        <v>191</v>
      </c>
      <c r="B997" s="297" t="s">
        <v>610</v>
      </c>
      <c r="C997" s="487"/>
      <c r="D997" s="94">
        <v>0</v>
      </c>
      <c r="E997" s="94">
        <v>0</v>
      </c>
      <c r="F997" s="94">
        <v>148318.16</v>
      </c>
      <c r="G997" s="94">
        <v>148318.16</v>
      </c>
      <c r="H997" s="94">
        <v>148318.16</v>
      </c>
    </row>
    <row r="998" spans="1:8">
      <c r="A998" s="88">
        <v>192</v>
      </c>
      <c r="B998" s="297" t="s">
        <v>611</v>
      </c>
      <c r="C998" s="487"/>
      <c r="D998" s="94">
        <v>0</v>
      </c>
      <c r="E998" s="94">
        <v>0</v>
      </c>
      <c r="F998" s="94">
        <v>1389073</v>
      </c>
      <c r="G998" s="94">
        <v>1389073</v>
      </c>
      <c r="H998" s="94">
        <v>1389073</v>
      </c>
    </row>
    <row r="999" spans="1:8">
      <c r="A999" s="88">
        <v>193</v>
      </c>
      <c r="B999" s="297" t="s">
        <v>612</v>
      </c>
      <c r="C999" s="487"/>
      <c r="D999" s="94">
        <v>0</v>
      </c>
      <c r="E999" s="94">
        <v>0</v>
      </c>
      <c r="F999" s="94">
        <v>244794.03</v>
      </c>
      <c r="G999" s="94">
        <v>244794.03</v>
      </c>
      <c r="H999" s="94">
        <v>244794.03</v>
      </c>
    </row>
    <row r="1000" spans="1:8">
      <c r="A1000" s="88">
        <v>194</v>
      </c>
      <c r="B1000" s="297" t="s">
        <v>613</v>
      </c>
      <c r="C1000" s="487"/>
      <c r="D1000" s="94">
        <v>0</v>
      </c>
      <c r="E1000" s="94">
        <v>0</v>
      </c>
      <c r="F1000" s="94">
        <v>0</v>
      </c>
      <c r="G1000" s="94">
        <v>0</v>
      </c>
      <c r="H1000" s="94">
        <v>0</v>
      </c>
    </row>
    <row r="1001" spans="1:8">
      <c r="A1001" s="88">
        <v>195</v>
      </c>
      <c r="B1001" s="297" t="s">
        <v>614</v>
      </c>
      <c r="C1001" s="487"/>
      <c r="D1001" s="94">
        <v>0</v>
      </c>
      <c r="E1001" s="94">
        <v>0</v>
      </c>
      <c r="F1001" s="94">
        <v>0</v>
      </c>
      <c r="G1001" s="94">
        <v>0</v>
      </c>
      <c r="H1001" s="94">
        <v>0</v>
      </c>
    </row>
    <row r="1002" spans="1:8">
      <c r="A1002" s="88">
        <v>196</v>
      </c>
      <c r="B1002" s="297" t="s">
        <v>615</v>
      </c>
      <c r="C1002" s="487"/>
      <c r="D1002" s="94">
        <v>1876679</v>
      </c>
      <c r="E1002" s="94">
        <v>0</v>
      </c>
      <c r="F1002" s="94">
        <v>1650000</v>
      </c>
      <c r="G1002" s="94">
        <v>1650000</v>
      </c>
      <c r="H1002" s="94">
        <v>1650000</v>
      </c>
    </row>
    <row r="1003" spans="1:8">
      <c r="A1003" s="88">
        <v>197</v>
      </c>
      <c r="B1003" s="297" t="s">
        <v>616</v>
      </c>
      <c r="C1003" s="487"/>
      <c r="D1003" s="94">
        <v>0</v>
      </c>
      <c r="E1003" s="94">
        <v>0</v>
      </c>
      <c r="F1003" s="94">
        <v>571898.82999999996</v>
      </c>
      <c r="G1003" s="94">
        <v>571898.82999999996</v>
      </c>
      <c r="H1003" s="94">
        <v>571898.82999999996</v>
      </c>
    </row>
    <row r="1004" spans="1:8">
      <c r="A1004" s="88">
        <v>198</v>
      </c>
      <c r="B1004" s="297" t="s">
        <v>617</v>
      </c>
      <c r="C1004" s="487"/>
      <c r="D1004" s="94">
        <v>0</v>
      </c>
      <c r="E1004" s="94">
        <v>0</v>
      </c>
      <c r="F1004" s="94">
        <v>397728.18</v>
      </c>
      <c r="G1004" s="94">
        <v>397728.18</v>
      </c>
      <c r="H1004" s="94">
        <v>397728.18</v>
      </c>
    </row>
    <row r="1005" spans="1:8">
      <c r="A1005" s="88">
        <v>199</v>
      </c>
      <c r="B1005" s="297" t="s">
        <v>618</v>
      </c>
      <c r="C1005" s="487"/>
      <c r="D1005" s="94">
        <v>0</v>
      </c>
      <c r="E1005" s="94">
        <v>0</v>
      </c>
      <c r="F1005" s="94">
        <v>116259.01</v>
      </c>
      <c r="G1005" s="94">
        <v>116259.01</v>
      </c>
      <c r="H1005" s="94">
        <v>116259.01</v>
      </c>
    </row>
    <row r="1006" spans="1:8">
      <c r="A1006" s="88">
        <v>200</v>
      </c>
      <c r="B1006" s="297" t="s">
        <v>619</v>
      </c>
      <c r="C1006" s="487"/>
      <c r="D1006" s="94">
        <v>0</v>
      </c>
      <c r="E1006" s="94">
        <v>0</v>
      </c>
      <c r="F1006" s="94">
        <v>177447.96</v>
      </c>
      <c r="G1006" s="94">
        <v>177447.96</v>
      </c>
      <c r="H1006" s="94">
        <v>177447.96</v>
      </c>
    </row>
    <row r="1007" spans="1:8">
      <c r="A1007" s="88">
        <v>201</v>
      </c>
      <c r="B1007" s="297" t="s">
        <v>620</v>
      </c>
      <c r="C1007" s="487"/>
      <c r="D1007" s="94">
        <v>0</v>
      </c>
      <c r="E1007" s="94">
        <v>0</v>
      </c>
      <c r="F1007" s="94">
        <v>0</v>
      </c>
      <c r="G1007" s="94">
        <v>0</v>
      </c>
      <c r="H1007" s="94">
        <v>0</v>
      </c>
    </row>
    <row r="1008" spans="1:8">
      <c r="A1008" s="88">
        <v>202</v>
      </c>
      <c r="B1008" s="297" t="s">
        <v>621</v>
      </c>
      <c r="C1008" s="487"/>
      <c r="D1008" s="94">
        <v>0</v>
      </c>
      <c r="E1008" s="94">
        <v>0</v>
      </c>
      <c r="F1008" s="94">
        <v>0</v>
      </c>
      <c r="G1008" s="94">
        <v>0</v>
      </c>
      <c r="H1008" s="94">
        <v>0</v>
      </c>
    </row>
    <row r="1009" spans="1:8">
      <c r="A1009" s="88">
        <v>203</v>
      </c>
      <c r="B1009" s="297" t="s">
        <v>622</v>
      </c>
      <c r="C1009" s="487"/>
      <c r="D1009" s="94">
        <v>0</v>
      </c>
      <c r="E1009" s="94">
        <v>0</v>
      </c>
      <c r="F1009" s="94">
        <v>219000</v>
      </c>
      <c r="G1009" s="94">
        <v>219000</v>
      </c>
      <c r="H1009" s="94">
        <v>0</v>
      </c>
    </row>
    <row r="1010" spans="1:8">
      <c r="A1010" s="88">
        <v>204</v>
      </c>
      <c r="B1010" s="297" t="s">
        <v>623</v>
      </c>
      <c r="C1010" s="487"/>
      <c r="D1010" s="94">
        <v>0</v>
      </c>
      <c r="E1010" s="94">
        <v>0</v>
      </c>
      <c r="F1010" s="94">
        <v>0</v>
      </c>
      <c r="G1010" s="94">
        <v>0</v>
      </c>
      <c r="H1010" s="94">
        <v>0</v>
      </c>
    </row>
    <row r="1011" spans="1:8">
      <c r="A1011" s="88">
        <v>205</v>
      </c>
      <c r="B1011" s="297" t="s">
        <v>624</v>
      </c>
      <c r="C1011" s="487"/>
      <c r="D1011" s="94">
        <v>0</v>
      </c>
      <c r="E1011" s="94">
        <v>0</v>
      </c>
      <c r="F1011" s="94">
        <v>449553</v>
      </c>
      <c r="G1011" s="94">
        <v>449553</v>
      </c>
      <c r="H1011" s="94">
        <v>449553</v>
      </c>
    </row>
    <row r="1012" spans="1:8">
      <c r="A1012" s="88">
        <v>206</v>
      </c>
      <c r="B1012" s="297" t="s">
        <v>625</v>
      </c>
      <c r="C1012" s="487"/>
      <c r="D1012" s="94">
        <v>0</v>
      </c>
      <c r="E1012" s="94">
        <v>0</v>
      </c>
      <c r="F1012" s="94">
        <v>1325600</v>
      </c>
      <c r="G1012" s="94">
        <v>1325600</v>
      </c>
      <c r="H1012" s="94">
        <v>1325600</v>
      </c>
    </row>
    <row r="1013" spans="1:8">
      <c r="A1013" s="88">
        <v>207</v>
      </c>
      <c r="B1013" s="297" t="s">
        <v>626</v>
      </c>
      <c r="C1013" s="487"/>
      <c r="D1013" s="94">
        <v>0</v>
      </c>
      <c r="E1013" s="94">
        <v>0</v>
      </c>
      <c r="F1013" s="94">
        <v>171232.39</v>
      </c>
      <c r="G1013" s="94">
        <v>171232.39</v>
      </c>
      <c r="H1013" s="94">
        <v>171232.39</v>
      </c>
    </row>
    <row r="1014" spans="1:8">
      <c r="A1014" s="88">
        <v>208</v>
      </c>
      <c r="B1014" s="297" t="s">
        <v>627</v>
      </c>
      <c r="C1014" s="487"/>
      <c r="D1014" s="94">
        <v>0</v>
      </c>
      <c r="E1014" s="94">
        <v>0</v>
      </c>
      <c r="F1014" s="94">
        <v>0</v>
      </c>
      <c r="G1014" s="94">
        <v>0</v>
      </c>
      <c r="H1014" s="94">
        <v>0</v>
      </c>
    </row>
    <row r="1015" spans="1:8">
      <c r="A1015" s="88">
        <v>209</v>
      </c>
      <c r="B1015" s="297" t="s">
        <v>628</v>
      </c>
      <c r="C1015" s="487"/>
      <c r="D1015" s="94">
        <v>0</v>
      </c>
      <c r="E1015" s="94">
        <v>0</v>
      </c>
      <c r="F1015" s="94">
        <v>0</v>
      </c>
      <c r="G1015" s="94">
        <v>0</v>
      </c>
      <c r="H1015" s="94">
        <v>0</v>
      </c>
    </row>
    <row r="1016" spans="1:8">
      <c r="A1016" s="88">
        <v>210</v>
      </c>
      <c r="B1016" s="297" t="s">
        <v>629</v>
      </c>
      <c r="C1016" s="487"/>
      <c r="D1016" s="94">
        <v>0</v>
      </c>
      <c r="E1016" s="94">
        <v>0</v>
      </c>
      <c r="F1016" s="94">
        <v>0</v>
      </c>
      <c r="G1016" s="94">
        <v>0</v>
      </c>
      <c r="H1016" s="94">
        <v>0</v>
      </c>
    </row>
    <row r="1017" spans="1:8">
      <c r="A1017" s="88">
        <v>211</v>
      </c>
      <c r="B1017" s="297" t="s">
        <v>630</v>
      </c>
      <c r="C1017" s="487"/>
      <c r="D1017" s="94">
        <v>0</v>
      </c>
      <c r="E1017" s="94">
        <v>0</v>
      </c>
      <c r="F1017" s="94">
        <v>0</v>
      </c>
      <c r="G1017" s="94">
        <v>0</v>
      </c>
      <c r="H1017" s="94">
        <v>0</v>
      </c>
    </row>
    <row r="1018" spans="1:8">
      <c r="A1018" s="88">
        <v>212</v>
      </c>
      <c r="B1018" s="297" t="s">
        <v>631</v>
      </c>
      <c r="C1018" s="487"/>
      <c r="D1018" s="94">
        <v>0</v>
      </c>
      <c r="E1018" s="94">
        <v>0</v>
      </c>
      <c r="F1018" s="94">
        <v>1423421</v>
      </c>
      <c r="G1018" s="94">
        <v>0</v>
      </c>
      <c r="H1018" s="94">
        <v>0</v>
      </c>
    </row>
    <row r="1019" spans="1:8">
      <c r="A1019" s="88">
        <v>213</v>
      </c>
      <c r="B1019" s="297" t="s">
        <v>632</v>
      </c>
      <c r="C1019" s="487"/>
      <c r="D1019" s="94">
        <v>0</v>
      </c>
      <c r="E1019" s="94">
        <v>0</v>
      </c>
      <c r="F1019" s="94">
        <v>0</v>
      </c>
      <c r="G1019" s="94">
        <v>0</v>
      </c>
      <c r="H1019" s="94">
        <v>0</v>
      </c>
    </row>
    <row r="1020" spans="1:8">
      <c r="A1020" s="88">
        <v>214</v>
      </c>
      <c r="B1020" s="297" t="s">
        <v>633</v>
      </c>
      <c r="C1020" s="487"/>
      <c r="D1020" s="94">
        <v>0</v>
      </c>
      <c r="E1020" s="94">
        <v>0</v>
      </c>
      <c r="F1020" s="94">
        <v>131080.34</v>
      </c>
      <c r="G1020" s="94">
        <v>131080.34</v>
      </c>
      <c r="H1020" s="94">
        <v>131080.34</v>
      </c>
    </row>
    <row r="1021" spans="1:8">
      <c r="A1021" s="88">
        <v>215</v>
      </c>
      <c r="B1021" s="297" t="s">
        <v>634</v>
      </c>
      <c r="C1021" s="487"/>
      <c r="D1021" s="94">
        <v>0</v>
      </c>
      <c r="E1021" s="94">
        <v>0</v>
      </c>
      <c r="F1021" s="94">
        <v>126113.82</v>
      </c>
      <c r="G1021" s="94">
        <v>126113.82</v>
      </c>
      <c r="H1021" s="94">
        <v>126113.82</v>
      </c>
    </row>
    <row r="1022" spans="1:8">
      <c r="A1022" s="88">
        <v>216</v>
      </c>
      <c r="B1022" s="297" t="s">
        <v>635</v>
      </c>
      <c r="C1022" s="487"/>
      <c r="D1022" s="94">
        <v>0</v>
      </c>
      <c r="E1022" s="94">
        <v>0</v>
      </c>
      <c r="F1022" s="94">
        <v>302919.37</v>
      </c>
      <c r="G1022" s="94">
        <v>302919.37</v>
      </c>
      <c r="H1022" s="94">
        <v>302919.37</v>
      </c>
    </row>
    <row r="1023" spans="1:8">
      <c r="A1023" s="88">
        <v>217</v>
      </c>
      <c r="B1023" s="297" t="s">
        <v>636</v>
      </c>
      <c r="C1023" s="487"/>
      <c r="D1023" s="94">
        <v>0</v>
      </c>
      <c r="E1023" s="94">
        <v>0</v>
      </c>
      <c r="F1023" s="94">
        <v>208324.63</v>
      </c>
      <c r="G1023" s="94">
        <v>208324.63</v>
      </c>
      <c r="H1023" s="94">
        <v>208324.63</v>
      </c>
    </row>
    <row r="1024" spans="1:8">
      <c r="A1024" s="88">
        <v>218</v>
      </c>
      <c r="B1024" s="297" t="s">
        <v>637</v>
      </c>
      <c r="C1024" s="487"/>
      <c r="D1024" s="94">
        <v>0</v>
      </c>
      <c r="E1024" s="94">
        <v>0</v>
      </c>
      <c r="F1024" s="94">
        <v>110808.74</v>
      </c>
      <c r="G1024" s="94">
        <v>110808.74</v>
      </c>
      <c r="H1024" s="94">
        <v>110808.74</v>
      </c>
    </row>
    <row r="1025" spans="1:8">
      <c r="A1025" s="88">
        <v>219</v>
      </c>
      <c r="B1025" s="297" t="s">
        <v>638</v>
      </c>
      <c r="C1025" s="487"/>
      <c r="D1025" s="94">
        <v>0</v>
      </c>
      <c r="E1025" s="94">
        <v>0</v>
      </c>
      <c r="F1025" s="94">
        <v>0</v>
      </c>
      <c r="G1025" s="94">
        <v>0</v>
      </c>
      <c r="H1025" s="94">
        <v>0</v>
      </c>
    </row>
    <row r="1026" spans="1:8">
      <c r="A1026" s="88">
        <v>220</v>
      </c>
      <c r="B1026" s="297" t="s">
        <v>639</v>
      </c>
      <c r="C1026" s="487"/>
      <c r="D1026" s="94">
        <v>0</v>
      </c>
      <c r="E1026" s="94">
        <v>0</v>
      </c>
      <c r="F1026" s="94">
        <v>118079.31</v>
      </c>
      <c r="G1026" s="94">
        <v>118079.31</v>
      </c>
      <c r="H1026" s="94">
        <v>0</v>
      </c>
    </row>
    <row r="1027" spans="1:8">
      <c r="A1027" s="88">
        <v>221</v>
      </c>
      <c r="B1027" s="297" t="s">
        <v>640</v>
      </c>
      <c r="C1027" s="487"/>
      <c r="D1027" s="94">
        <v>0</v>
      </c>
      <c r="E1027" s="94">
        <v>0</v>
      </c>
      <c r="F1027" s="94">
        <v>0</v>
      </c>
      <c r="G1027" s="94">
        <v>0</v>
      </c>
      <c r="H1027" s="94">
        <v>0</v>
      </c>
    </row>
    <row r="1028" spans="1:8">
      <c r="A1028" s="88">
        <v>222</v>
      </c>
      <c r="B1028" s="297" t="s">
        <v>641</v>
      </c>
      <c r="C1028" s="487"/>
      <c r="D1028" s="94">
        <v>0</v>
      </c>
      <c r="E1028" s="94">
        <v>1829321</v>
      </c>
      <c r="F1028" s="94">
        <v>1829321</v>
      </c>
      <c r="G1028" s="94">
        <v>1829321</v>
      </c>
      <c r="H1028" s="94">
        <v>1829321</v>
      </c>
    </row>
    <row r="1029" spans="1:8">
      <c r="A1029" s="88">
        <v>223</v>
      </c>
      <c r="B1029" s="297" t="s">
        <v>642</v>
      </c>
      <c r="C1029" s="487"/>
      <c r="D1029" s="94">
        <v>0</v>
      </c>
      <c r="E1029" s="94">
        <v>0</v>
      </c>
      <c r="F1029" s="94">
        <v>0</v>
      </c>
      <c r="G1029" s="94">
        <v>0</v>
      </c>
      <c r="H1029" s="94">
        <v>0</v>
      </c>
    </row>
    <row r="1030" spans="1:8">
      <c r="A1030" s="88">
        <v>224</v>
      </c>
      <c r="B1030" s="297" t="s">
        <v>643</v>
      </c>
      <c r="C1030" s="487"/>
      <c r="D1030" s="94">
        <v>0</v>
      </c>
      <c r="E1030" s="94">
        <v>0</v>
      </c>
      <c r="F1030" s="94">
        <v>0</v>
      </c>
      <c r="G1030" s="94">
        <v>0</v>
      </c>
      <c r="H1030" s="94">
        <v>0</v>
      </c>
    </row>
    <row r="1031" spans="1:8">
      <c r="A1031" s="88">
        <v>225</v>
      </c>
      <c r="B1031" s="297" t="s">
        <v>644</v>
      </c>
      <c r="C1031" s="487"/>
      <c r="D1031" s="94">
        <v>0</v>
      </c>
      <c r="E1031" s="94">
        <v>1382399.17</v>
      </c>
      <c r="F1031" s="94">
        <v>1382399.17</v>
      </c>
      <c r="G1031" s="94">
        <v>1382399.17</v>
      </c>
      <c r="H1031" s="94">
        <v>1382399.17</v>
      </c>
    </row>
    <row r="1032" spans="1:8">
      <c r="A1032" s="88">
        <v>226</v>
      </c>
      <c r="B1032" s="297" t="s">
        <v>645</v>
      </c>
      <c r="C1032" s="487"/>
      <c r="D1032" s="94">
        <v>0</v>
      </c>
      <c r="E1032" s="94">
        <v>1164802.83</v>
      </c>
      <c r="F1032" s="94">
        <v>1164802.83</v>
      </c>
      <c r="G1032" s="94">
        <v>1164802.83</v>
      </c>
      <c r="H1032" s="94">
        <v>1164802.83</v>
      </c>
    </row>
    <row r="1033" spans="1:8">
      <c r="A1033" s="88">
        <v>227</v>
      </c>
      <c r="B1033" s="297" t="s">
        <v>646</v>
      </c>
      <c r="C1033" s="487"/>
      <c r="D1033" s="94">
        <v>0</v>
      </c>
      <c r="E1033" s="94">
        <v>0</v>
      </c>
      <c r="F1033" s="94">
        <v>0</v>
      </c>
      <c r="G1033" s="94">
        <v>0</v>
      </c>
      <c r="H1033" s="94">
        <v>0</v>
      </c>
    </row>
    <row r="1034" spans="1:8">
      <c r="A1034" s="88">
        <v>228</v>
      </c>
      <c r="B1034" s="297" t="s">
        <v>647</v>
      </c>
      <c r="C1034" s="487"/>
      <c r="D1034" s="94">
        <v>0</v>
      </c>
      <c r="E1034" s="94">
        <v>0</v>
      </c>
      <c r="F1034" s="94">
        <v>0</v>
      </c>
      <c r="G1034" s="94">
        <v>0</v>
      </c>
      <c r="H1034" s="94">
        <v>0</v>
      </c>
    </row>
    <row r="1035" spans="1:8">
      <c r="A1035" s="88">
        <v>229</v>
      </c>
      <c r="B1035" s="297" t="s">
        <v>648</v>
      </c>
      <c r="C1035" s="487"/>
      <c r="D1035" s="94">
        <v>0</v>
      </c>
      <c r="E1035" s="94">
        <v>0</v>
      </c>
      <c r="F1035" s="94">
        <v>0</v>
      </c>
      <c r="G1035" s="94">
        <v>0</v>
      </c>
      <c r="H1035" s="94">
        <v>0</v>
      </c>
    </row>
    <row r="1036" spans="1:8">
      <c r="A1036" s="88">
        <v>230</v>
      </c>
      <c r="B1036" s="297" t="s">
        <v>649</v>
      </c>
      <c r="C1036" s="487"/>
      <c r="D1036" s="94">
        <v>0</v>
      </c>
      <c r="E1036" s="94">
        <v>0</v>
      </c>
      <c r="F1036" s="94">
        <v>0</v>
      </c>
      <c r="G1036" s="94">
        <v>0</v>
      </c>
      <c r="H1036" s="94">
        <v>0</v>
      </c>
    </row>
    <row r="1037" spans="1:8">
      <c r="A1037" s="88">
        <v>231</v>
      </c>
      <c r="B1037" s="297" t="s">
        <v>650</v>
      </c>
      <c r="C1037" s="487"/>
      <c r="D1037" s="94">
        <v>0</v>
      </c>
      <c r="E1037" s="94">
        <v>0</v>
      </c>
      <c r="F1037" s="94">
        <v>0</v>
      </c>
      <c r="G1037" s="94">
        <v>0</v>
      </c>
      <c r="H1037" s="94">
        <v>0</v>
      </c>
    </row>
    <row r="1038" spans="1:8">
      <c r="A1038" s="88">
        <v>232</v>
      </c>
      <c r="B1038" s="297" t="s">
        <v>651</v>
      </c>
      <c r="C1038" s="487"/>
      <c r="D1038" s="94">
        <v>0</v>
      </c>
      <c r="E1038" s="94">
        <v>356983.95</v>
      </c>
      <c r="F1038" s="94">
        <v>356983.95</v>
      </c>
      <c r="G1038" s="94">
        <v>356983.95</v>
      </c>
      <c r="H1038" s="94">
        <v>356983.95</v>
      </c>
    </row>
    <row r="1039" spans="1:8">
      <c r="A1039" s="88">
        <v>233</v>
      </c>
      <c r="B1039" s="297" t="s">
        <v>652</v>
      </c>
      <c r="C1039" s="487"/>
      <c r="D1039" s="94">
        <v>0</v>
      </c>
      <c r="E1039" s="94">
        <v>359682.65</v>
      </c>
      <c r="F1039" s="94">
        <v>359682.65</v>
      </c>
      <c r="G1039" s="94">
        <v>359682.65</v>
      </c>
      <c r="H1039" s="94">
        <v>359682.65</v>
      </c>
    </row>
    <row r="1040" spans="1:8">
      <c r="A1040" s="88">
        <v>234</v>
      </c>
      <c r="B1040" s="297" t="s">
        <v>653</v>
      </c>
      <c r="C1040" s="487"/>
      <c r="D1040" s="94">
        <v>0</v>
      </c>
      <c r="E1040" s="94">
        <v>200773.52</v>
      </c>
      <c r="F1040" s="94">
        <v>200773.52</v>
      </c>
      <c r="G1040" s="94">
        <v>200773.52</v>
      </c>
      <c r="H1040" s="94">
        <v>200773.52</v>
      </c>
    </row>
    <row r="1041" spans="1:8">
      <c r="A1041" s="88">
        <v>235</v>
      </c>
      <c r="B1041" s="297" t="s">
        <v>654</v>
      </c>
      <c r="C1041" s="487"/>
      <c r="D1041" s="94">
        <v>0</v>
      </c>
      <c r="E1041" s="94">
        <v>0</v>
      </c>
      <c r="F1041" s="94">
        <v>0</v>
      </c>
      <c r="G1041" s="94">
        <v>0</v>
      </c>
      <c r="H1041" s="94">
        <v>0</v>
      </c>
    </row>
    <row r="1042" spans="1:8">
      <c r="A1042" s="88">
        <v>236</v>
      </c>
      <c r="B1042" s="297" t="s">
        <v>655</v>
      </c>
      <c r="C1042" s="487"/>
      <c r="D1042" s="94">
        <v>0</v>
      </c>
      <c r="E1042" s="94">
        <v>156809.39000000001</v>
      </c>
      <c r="F1042" s="94">
        <v>0</v>
      </c>
      <c r="G1042" s="94">
        <v>0</v>
      </c>
      <c r="H1042" s="94">
        <v>0</v>
      </c>
    </row>
    <row r="1043" spans="1:8">
      <c r="A1043" s="88">
        <v>237</v>
      </c>
      <c r="B1043" s="297" t="s">
        <v>656</v>
      </c>
      <c r="C1043" s="487"/>
      <c r="D1043" s="94">
        <v>0</v>
      </c>
      <c r="E1043" s="94">
        <v>124824.59</v>
      </c>
      <c r="F1043" s="94">
        <v>124824.59</v>
      </c>
      <c r="G1043" s="94">
        <v>124824.59</v>
      </c>
      <c r="H1043" s="94">
        <v>124824.59</v>
      </c>
    </row>
    <row r="1044" spans="1:8">
      <c r="A1044" s="88">
        <v>238</v>
      </c>
      <c r="B1044" s="297" t="s">
        <v>657</v>
      </c>
      <c r="C1044" s="487"/>
      <c r="D1044" s="94">
        <v>0</v>
      </c>
      <c r="E1044" s="94">
        <v>234195.85</v>
      </c>
      <c r="F1044" s="94">
        <v>234195.85</v>
      </c>
      <c r="G1044" s="94">
        <v>234195.85</v>
      </c>
      <c r="H1044" s="94">
        <v>234195.85</v>
      </c>
    </row>
    <row r="1045" spans="1:8">
      <c r="A1045" s="88">
        <v>239</v>
      </c>
      <c r="B1045" s="297" t="s">
        <v>658</v>
      </c>
      <c r="C1045" s="487"/>
      <c r="D1045" s="94">
        <v>0</v>
      </c>
      <c r="E1045" s="94">
        <v>954678</v>
      </c>
      <c r="F1045" s="94">
        <v>954678</v>
      </c>
      <c r="G1045" s="94">
        <v>954678</v>
      </c>
      <c r="H1045" s="94">
        <v>954678</v>
      </c>
    </row>
    <row r="1046" spans="1:8">
      <c r="A1046" s="88">
        <v>240</v>
      </c>
      <c r="B1046" s="297" t="s">
        <v>659</v>
      </c>
      <c r="C1046" s="487"/>
      <c r="D1046" s="94">
        <v>0</v>
      </c>
      <c r="E1046" s="94">
        <v>226936.5</v>
      </c>
      <c r="F1046" s="94">
        <v>226936.5</v>
      </c>
      <c r="G1046" s="94">
        <v>226936.5</v>
      </c>
      <c r="H1046" s="94">
        <v>226936.5</v>
      </c>
    </row>
    <row r="1047" spans="1:8">
      <c r="A1047" s="88">
        <v>241</v>
      </c>
      <c r="B1047" s="297" t="s">
        <v>660</v>
      </c>
      <c r="C1047" s="487"/>
      <c r="D1047" s="94">
        <v>0</v>
      </c>
      <c r="E1047" s="94">
        <v>278654.25</v>
      </c>
      <c r="F1047" s="94">
        <v>278654.25</v>
      </c>
      <c r="G1047" s="94">
        <v>278654.25</v>
      </c>
      <c r="H1047" s="94">
        <v>278654.25</v>
      </c>
    </row>
    <row r="1048" spans="1:8">
      <c r="A1048" s="88">
        <v>242</v>
      </c>
      <c r="B1048" s="297" t="s">
        <v>661</v>
      </c>
      <c r="C1048" s="487"/>
      <c r="D1048" s="94">
        <v>0</v>
      </c>
      <c r="E1048" s="94">
        <v>195405</v>
      </c>
      <c r="F1048" s="94">
        <v>195405</v>
      </c>
      <c r="G1048" s="94">
        <v>195405</v>
      </c>
      <c r="H1048" s="94">
        <v>195405</v>
      </c>
    </row>
    <row r="1049" spans="1:8">
      <c r="A1049" s="88">
        <v>243</v>
      </c>
      <c r="B1049" s="297" t="s">
        <v>662</v>
      </c>
      <c r="C1049" s="487"/>
      <c r="D1049" s="94">
        <v>0</v>
      </c>
      <c r="E1049" s="94">
        <v>509528.25</v>
      </c>
      <c r="F1049" s="94">
        <v>509528.25</v>
      </c>
      <c r="G1049" s="94">
        <v>509528.25</v>
      </c>
      <c r="H1049" s="94">
        <v>509528.25</v>
      </c>
    </row>
    <row r="1050" spans="1:8">
      <c r="A1050" s="88">
        <v>244</v>
      </c>
      <c r="B1050" s="297" t="s">
        <v>663</v>
      </c>
      <c r="C1050" s="487"/>
      <c r="D1050" s="94">
        <v>0</v>
      </c>
      <c r="E1050" s="94">
        <v>178205.41</v>
      </c>
      <c r="F1050" s="94">
        <v>178205.41</v>
      </c>
      <c r="G1050" s="94">
        <v>178205.41</v>
      </c>
      <c r="H1050" s="94">
        <v>178205.41</v>
      </c>
    </row>
    <row r="1051" spans="1:8">
      <c r="A1051" s="88">
        <v>245</v>
      </c>
      <c r="B1051" s="297" t="s">
        <v>664</v>
      </c>
      <c r="C1051" s="487"/>
      <c r="D1051" s="94">
        <v>0</v>
      </c>
      <c r="E1051" s="94">
        <v>232316</v>
      </c>
      <c r="F1051" s="94">
        <v>232316</v>
      </c>
      <c r="G1051" s="94">
        <v>232316</v>
      </c>
      <c r="H1051" s="94">
        <v>232316</v>
      </c>
    </row>
    <row r="1052" spans="1:8">
      <c r="A1052" s="88">
        <v>246</v>
      </c>
      <c r="B1052" s="297" t="s">
        <v>665</v>
      </c>
      <c r="C1052" s="487"/>
      <c r="D1052" s="94">
        <v>160541</v>
      </c>
      <c r="E1052" s="94">
        <v>0</v>
      </c>
      <c r="F1052" s="94">
        <v>0</v>
      </c>
      <c r="G1052" s="94">
        <v>0</v>
      </c>
      <c r="H1052" s="94">
        <v>0</v>
      </c>
    </row>
    <row r="1053" spans="1:8">
      <c r="A1053" s="88">
        <v>247</v>
      </c>
      <c r="B1053" s="297" t="s">
        <v>666</v>
      </c>
      <c r="C1053" s="487"/>
      <c r="D1053" s="94">
        <v>0</v>
      </c>
      <c r="E1053" s="94">
        <v>0</v>
      </c>
      <c r="F1053" s="94">
        <v>0</v>
      </c>
      <c r="G1053" s="94">
        <v>0</v>
      </c>
      <c r="H1053" s="94">
        <v>0</v>
      </c>
    </row>
    <row r="1054" spans="1:8">
      <c r="A1054" s="88">
        <v>248</v>
      </c>
      <c r="B1054" s="297" t="s">
        <v>667</v>
      </c>
      <c r="C1054" s="487"/>
      <c r="D1054" s="94">
        <v>0</v>
      </c>
      <c r="E1054" s="94">
        <v>179050.99</v>
      </c>
      <c r="F1054" s="94">
        <v>179050.99</v>
      </c>
      <c r="G1054" s="94">
        <v>179050.99</v>
      </c>
      <c r="H1054" s="94">
        <v>179050.99</v>
      </c>
    </row>
    <row r="1055" spans="1:8">
      <c r="A1055" s="88">
        <v>249</v>
      </c>
      <c r="B1055" s="297" t="s">
        <v>668</v>
      </c>
      <c r="C1055" s="487"/>
      <c r="D1055" s="94">
        <v>0</v>
      </c>
      <c r="E1055" s="94">
        <v>195529.01</v>
      </c>
      <c r="F1055" s="94">
        <v>195529.01</v>
      </c>
      <c r="G1055" s="94">
        <v>195529.01</v>
      </c>
      <c r="H1055" s="94">
        <v>195529.01</v>
      </c>
    </row>
    <row r="1056" spans="1:8">
      <c r="A1056" s="88">
        <v>250</v>
      </c>
      <c r="B1056" s="297" t="s">
        <v>669</v>
      </c>
      <c r="C1056" s="487"/>
      <c r="D1056" s="94">
        <v>0</v>
      </c>
      <c r="E1056" s="94">
        <v>218646.71</v>
      </c>
      <c r="F1056" s="94">
        <v>218646.71</v>
      </c>
      <c r="G1056" s="94">
        <v>218646.71</v>
      </c>
      <c r="H1056" s="94">
        <v>218646.71</v>
      </c>
    </row>
    <row r="1057" spans="1:8">
      <c r="A1057" s="88">
        <v>251</v>
      </c>
      <c r="B1057" s="297" t="s">
        <v>670</v>
      </c>
      <c r="C1057" s="487"/>
      <c r="D1057" s="94">
        <v>0</v>
      </c>
      <c r="E1057" s="94">
        <v>0</v>
      </c>
      <c r="F1057" s="94">
        <v>0</v>
      </c>
      <c r="G1057" s="94">
        <v>0</v>
      </c>
      <c r="H1057" s="94">
        <v>0</v>
      </c>
    </row>
    <row r="1058" spans="1:8">
      <c r="A1058" s="88">
        <v>252</v>
      </c>
      <c r="B1058" s="297" t="s">
        <v>671</v>
      </c>
      <c r="C1058" s="487"/>
      <c r="D1058" s="94">
        <v>0</v>
      </c>
      <c r="E1058" s="94">
        <v>219114.67</v>
      </c>
      <c r="F1058" s="94">
        <v>219114.67</v>
      </c>
      <c r="G1058" s="94">
        <v>219114.67</v>
      </c>
      <c r="H1058" s="94">
        <v>219114.67</v>
      </c>
    </row>
    <row r="1059" spans="1:8">
      <c r="A1059" s="88">
        <v>253</v>
      </c>
      <c r="B1059" s="297" t="s">
        <v>672</v>
      </c>
      <c r="C1059" s="487"/>
      <c r="D1059" s="94">
        <v>0</v>
      </c>
      <c r="E1059" s="94">
        <v>429578.68</v>
      </c>
      <c r="F1059" s="94">
        <v>429578.68</v>
      </c>
      <c r="G1059" s="94">
        <v>429578.68</v>
      </c>
      <c r="H1059" s="94">
        <v>429578.68</v>
      </c>
    </row>
    <row r="1060" spans="1:8">
      <c r="A1060" s="88">
        <v>254</v>
      </c>
      <c r="B1060" s="297" t="s">
        <v>673</v>
      </c>
      <c r="C1060" s="487"/>
      <c r="D1060" s="94">
        <v>0</v>
      </c>
      <c r="E1060" s="94">
        <v>515111.06</v>
      </c>
      <c r="F1060" s="94">
        <v>515111.06</v>
      </c>
      <c r="G1060" s="94">
        <v>515111.06</v>
      </c>
      <c r="H1060" s="94">
        <v>515111.06</v>
      </c>
    </row>
    <row r="1061" spans="1:8">
      <c r="A1061" s="88">
        <v>255</v>
      </c>
      <c r="B1061" s="297" t="s">
        <v>674</v>
      </c>
      <c r="C1061" s="487"/>
      <c r="D1061" s="94">
        <v>0</v>
      </c>
      <c r="E1061" s="94">
        <v>461024.7</v>
      </c>
      <c r="F1061" s="94">
        <v>461024.7</v>
      </c>
      <c r="G1061" s="94">
        <v>461024.7</v>
      </c>
      <c r="H1061" s="94">
        <v>461024.7</v>
      </c>
    </row>
    <row r="1062" spans="1:8">
      <c r="A1062" s="88">
        <v>256</v>
      </c>
      <c r="B1062" s="297" t="s">
        <v>675</v>
      </c>
      <c r="C1062" s="487"/>
      <c r="D1062" s="94">
        <v>0</v>
      </c>
      <c r="E1062" s="94">
        <v>396036.56</v>
      </c>
      <c r="F1062" s="94">
        <v>396036.56</v>
      </c>
      <c r="G1062" s="94">
        <v>396036.56</v>
      </c>
      <c r="H1062" s="94">
        <v>396036.56</v>
      </c>
    </row>
    <row r="1063" spans="1:8">
      <c r="A1063" s="88">
        <v>257</v>
      </c>
      <c r="B1063" s="297" t="s">
        <v>676</v>
      </c>
      <c r="C1063" s="487"/>
      <c r="D1063" s="94">
        <v>0</v>
      </c>
      <c r="E1063" s="94">
        <v>0</v>
      </c>
      <c r="F1063" s="94">
        <v>0</v>
      </c>
      <c r="G1063" s="94">
        <v>0</v>
      </c>
      <c r="H1063" s="94">
        <v>0</v>
      </c>
    </row>
    <row r="1064" spans="1:8">
      <c r="A1064" s="88">
        <v>258</v>
      </c>
      <c r="B1064" s="297" t="s">
        <v>677</v>
      </c>
      <c r="C1064" s="487"/>
      <c r="D1064" s="94">
        <v>0</v>
      </c>
      <c r="E1064" s="94">
        <v>196280.84</v>
      </c>
      <c r="F1064" s="94">
        <v>0</v>
      </c>
      <c r="G1064" s="94">
        <v>0</v>
      </c>
      <c r="H1064" s="94">
        <v>0</v>
      </c>
    </row>
    <row r="1065" spans="1:8">
      <c r="A1065" s="88">
        <v>259</v>
      </c>
      <c r="B1065" s="297" t="s">
        <v>678</v>
      </c>
      <c r="C1065" s="487"/>
      <c r="D1065" s="94">
        <v>0</v>
      </c>
      <c r="E1065" s="94">
        <v>122274.51</v>
      </c>
      <c r="F1065" s="94">
        <v>122274.51</v>
      </c>
      <c r="G1065" s="94">
        <v>122274.51</v>
      </c>
      <c r="H1065" s="94">
        <v>122274.51</v>
      </c>
    </row>
    <row r="1066" spans="1:8">
      <c r="A1066" s="88">
        <v>260</v>
      </c>
      <c r="B1066" s="297" t="s">
        <v>679</v>
      </c>
      <c r="C1066" s="487"/>
      <c r="D1066" s="94">
        <v>0</v>
      </c>
      <c r="E1066" s="94">
        <v>111951.83</v>
      </c>
      <c r="F1066" s="94">
        <v>111951.83</v>
      </c>
      <c r="G1066" s="94">
        <v>111951.83</v>
      </c>
      <c r="H1066" s="94">
        <v>111951.83</v>
      </c>
    </row>
    <row r="1067" spans="1:8">
      <c r="A1067" s="88">
        <v>261</v>
      </c>
      <c r="B1067" s="297" t="s">
        <v>680</v>
      </c>
      <c r="C1067" s="487"/>
      <c r="D1067" s="94">
        <v>0</v>
      </c>
      <c r="E1067" s="94">
        <v>151002.94</v>
      </c>
      <c r="F1067" s="94">
        <v>0</v>
      </c>
      <c r="G1067" s="94">
        <v>0</v>
      </c>
      <c r="H1067" s="94">
        <v>0</v>
      </c>
    </row>
    <row r="1068" spans="1:8">
      <c r="A1068" s="88">
        <v>262</v>
      </c>
      <c r="B1068" s="297" t="s">
        <v>681</v>
      </c>
      <c r="C1068" s="487"/>
      <c r="D1068" s="94">
        <v>0</v>
      </c>
      <c r="E1068" s="94">
        <v>134135.54999999999</v>
      </c>
      <c r="F1068" s="94">
        <v>134135.54999999999</v>
      </c>
      <c r="G1068" s="94">
        <v>134135.54999999999</v>
      </c>
      <c r="H1068" s="94">
        <v>0</v>
      </c>
    </row>
    <row r="1069" spans="1:8">
      <c r="A1069" s="88">
        <v>263</v>
      </c>
      <c r="B1069" s="297" t="s">
        <v>682</v>
      </c>
      <c r="C1069" s="487"/>
      <c r="D1069" s="94">
        <v>0</v>
      </c>
      <c r="E1069" s="94">
        <v>235998.78</v>
      </c>
      <c r="F1069" s="94">
        <v>235998.78</v>
      </c>
      <c r="G1069" s="94">
        <v>235998.78</v>
      </c>
      <c r="H1069" s="94">
        <v>117999.39</v>
      </c>
    </row>
    <row r="1070" spans="1:8">
      <c r="A1070" s="88">
        <v>264</v>
      </c>
      <c r="B1070" s="297" t="s">
        <v>683</v>
      </c>
      <c r="C1070" s="487"/>
      <c r="D1070" s="94">
        <v>0</v>
      </c>
      <c r="E1070" s="94">
        <v>149537.92000000001</v>
      </c>
      <c r="F1070" s="94">
        <v>0</v>
      </c>
      <c r="G1070" s="94">
        <v>0</v>
      </c>
      <c r="H1070" s="94">
        <v>0</v>
      </c>
    </row>
    <row r="1071" spans="1:8">
      <c r="A1071" s="88">
        <v>265</v>
      </c>
      <c r="B1071" s="297" t="s">
        <v>684</v>
      </c>
      <c r="C1071" s="487"/>
      <c r="D1071" s="94">
        <v>174301.41</v>
      </c>
      <c r="E1071" s="94">
        <v>174301.41</v>
      </c>
      <c r="F1071" s="94">
        <v>174301.41</v>
      </c>
      <c r="G1071" s="94">
        <v>174301.41</v>
      </c>
      <c r="H1071" s="94">
        <v>174301.41</v>
      </c>
    </row>
    <row r="1072" spans="1:8">
      <c r="A1072" s="88">
        <v>266</v>
      </c>
      <c r="B1072" s="297" t="s">
        <v>685</v>
      </c>
      <c r="C1072" s="487"/>
      <c r="D1072" s="94">
        <v>0</v>
      </c>
      <c r="E1072" s="94">
        <v>0</v>
      </c>
      <c r="F1072" s="94">
        <v>0</v>
      </c>
      <c r="G1072" s="94">
        <v>0</v>
      </c>
      <c r="H1072" s="94">
        <v>0</v>
      </c>
    </row>
    <row r="1073" spans="1:8">
      <c r="A1073" s="88">
        <v>267</v>
      </c>
      <c r="B1073" s="297" t="s">
        <v>686</v>
      </c>
      <c r="C1073" s="487"/>
      <c r="D1073" s="94">
        <v>328445.73</v>
      </c>
      <c r="E1073" s="94">
        <v>328445.73</v>
      </c>
      <c r="F1073" s="94">
        <v>328445.73</v>
      </c>
      <c r="G1073" s="94">
        <v>328445.73</v>
      </c>
      <c r="H1073" s="94">
        <v>328445.73</v>
      </c>
    </row>
    <row r="1074" spans="1:8">
      <c r="A1074" s="88">
        <v>268</v>
      </c>
      <c r="B1074" s="297" t="s">
        <v>687</v>
      </c>
      <c r="C1074" s="487"/>
      <c r="D1074" s="94">
        <v>0</v>
      </c>
      <c r="E1074" s="94">
        <v>0</v>
      </c>
      <c r="F1074" s="94">
        <v>0</v>
      </c>
      <c r="G1074" s="94">
        <v>0</v>
      </c>
      <c r="H1074" s="94">
        <v>0</v>
      </c>
    </row>
    <row r="1075" spans="1:8">
      <c r="A1075" s="88">
        <v>269</v>
      </c>
      <c r="B1075" s="297" t="s">
        <v>688</v>
      </c>
      <c r="C1075" s="487"/>
      <c r="D1075" s="94">
        <v>162694.63</v>
      </c>
      <c r="E1075" s="94">
        <v>162694.63</v>
      </c>
      <c r="F1075" s="94">
        <v>162694.63</v>
      </c>
      <c r="G1075" s="94">
        <v>162694.63</v>
      </c>
      <c r="H1075" s="94">
        <v>162694.63</v>
      </c>
    </row>
    <row r="1076" spans="1:8">
      <c r="A1076" s="88">
        <v>270</v>
      </c>
      <c r="B1076" s="297" t="s">
        <v>689</v>
      </c>
      <c r="C1076" s="487"/>
      <c r="D1076" s="94">
        <v>101120.5</v>
      </c>
      <c r="E1076" s="94">
        <v>101120.5</v>
      </c>
      <c r="F1076" s="94">
        <v>101120.5</v>
      </c>
      <c r="G1076" s="94">
        <v>101120.5</v>
      </c>
      <c r="H1076" s="94">
        <v>101120.5</v>
      </c>
    </row>
    <row r="1077" spans="1:8">
      <c r="A1077" s="88">
        <v>271</v>
      </c>
      <c r="B1077" s="297" t="s">
        <v>690</v>
      </c>
      <c r="C1077" s="487"/>
      <c r="D1077" s="94">
        <v>109250.55</v>
      </c>
      <c r="E1077" s="94">
        <v>0</v>
      </c>
      <c r="F1077" s="94">
        <v>0</v>
      </c>
      <c r="G1077" s="94">
        <v>0</v>
      </c>
      <c r="H1077" s="94">
        <v>0</v>
      </c>
    </row>
    <row r="1078" spans="1:8">
      <c r="A1078" s="88">
        <v>272</v>
      </c>
      <c r="B1078" s="297" t="s">
        <v>691</v>
      </c>
      <c r="C1078" s="487"/>
      <c r="D1078" s="94">
        <v>213361.45</v>
      </c>
      <c r="E1078" s="94">
        <v>0</v>
      </c>
      <c r="F1078" s="94">
        <v>0</v>
      </c>
      <c r="G1078" s="94">
        <v>0</v>
      </c>
      <c r="H1078" s="94">
        <v>0</v>
      </c>
    </row>
    <row r="1079" spans="1:8">
      <c r="A1079" s="88">
        <v>273</v>
      </c>
      <c r="B1079" s="297" t="s">
        <v>692</v>
      </c>
      <c r="C1079" s="487"/>
      <c r="D1079" s="94">
        <v>258794</v>
      </c>
      <c r="E1079" s="94">
        <v>258794</v>
      </c>
      <c r="F1079" s="94">
        <v>258794</v>
      </c>
      <c r="G1079" s="94">
        <v>0</v>
      </c>
      <c r="H1079" s="94">
        <v>0</v>
      </c>
    </row>
    <row r="1080" spans="1:8">
      <c r="A1080" s="88">
        <v>274</v>
      </c>
      <c r="B1080" s="297" t="s">
        <v>693</v>
      </c>
      <c r="C1080" s="487"/>
      <c r="D1080" s="94">
        <v>0</v>
      </c>
      <c r="E1080" s="94">
        <v>0</v>
      </c>
      <c r="F1080" s="94">
        <v>0</v>
      </c>
      <c r="G1080" s="94">
        <v>0</v>
      </c>
      <c r="H1080" s="94">
        <v>0</v>
      </c>
    </row>
    <row r="1081" spans="1:8">
      <c r="A1081" s="88">
        <v>275</v>
      </c>
      <c r="B1081" s="297" t="s">
        <v>694</v>
      </c>
      <c r="C1081" s="487"/>
      <c r="D1081" s="94">
        <v>346800</v>
      </c>
      <c r="E1081" s="94">
        <v>346800</v>
      </c>
      <c r="F1081" s="94">
        <v>346800</v>
      </c>
      <c r="G1081" s="94">
        <v>346800</v>
      </c>
      <c r="H1081" s="94">
        <v>346800</v>
      </c>
    </row>
    <row r="1082" spans="1:8">
      <c r="D1082" s="96">
        <f>SUM(D9:D242)</f>
        <v>0</v>
      </c>
      <c r="E1082" s="96">
        <f>SUM(E9:E242)</f>
        <v>7216548.5799999991</v>
      </c>
      <c r="F1082" s="96">
        <f>SUM(F9:F242)</f>
        <v>23412012.240000002</v>
      </c>
      <c r="G1082" s="96">
        <f>SUM(G9:G242)</f>
        <v>45780350.840000004</v>
      </c>
      <c r="H1082" s="96">
        <f>SUM(H9:H242)</f>
        <v>60019012.56000001</v>
      </c>
    </row>
    <row r="1083" spans="1:8">
      <c r="D1083" s="96">
        <f>SUM(D245:D551)</f>
        <v>11117359.880000001</v>
      </c>
      <c r="E1083" s="96">
        <f>SUM(E245:E551)</f>
        <v>37503744.539999999</v>
      </c>
      <c r="F1083" s="96">
        <f>SUM(F245:F551)</f>
        <v>44649001.339999996</v>
      </c>
      <c r="G1083" s="96">
        <f>SUM(G245:G551)</f>
        <v>49265439.68</v>
      </c>
      <c r="H1083" s="96">
        <f>SUM(H245:H551)</f>
        <v>87131480.810000002</v>
      </c>
    </row>
    <row r="1084" spans="1:8">
      <c r="D1084" s="96">
        <f>SUM(D555:D804)</f>
        <v>3897617.88</v>
      </c>
      <c r="E1084" s="96">
        <f>SUM(E555:E804)</f>
        <v>21112000.040000003</v>
      </c>
      <c r="F1084" s="96">
        <f>SUM(F555:F804)</f>
        <v>22264741.440000005</v>
      </c>
      <c r="G1084" s="96">
        <f>SUM(G555:G804)</f>
        <v>35026777.960000008</v>
      </c>
      <c r="H1084" s="96">
        <f>SUM(H555:H804)</f>
        <v>63294413.62000002</v>
      </c>
    </row>
    <row r="1085" spans="1:8">
      <c r="D1085" s="96">
        <f>SUM(D807:D1081)</f>
        <v>7216548.5799999991</v>
      </c>
      <c r="E1085" s="96">
        <f>SUM(E807:E1081)</f>
        <v>23608293.080000002</v>
      </c>
      <c r="F1085" s="96">
        <f>SUM(F807:F1081)</f>
        <v>45780350.840000004</v>
      </c>
      <c r="G1085" s="96">
        <f>SUM(G807:G1081)</f>
        <v>60019012.56000001</v>
      </c>
      <c r="H1085" s="96">
        <f>SUM(H807:H1081)</f>
        <v>83856079.75</v>
      </c>
    </row>
    <row r="1086" spans="1:8">
      <c r="D1086" s="97"/>
      <c r="E1086" s="97"/>
      <c r="F1086" s="97"/>
      <c r="G1086" s="97"/>
      <c r="H1086" s="97"/>
    </row>
  </sheetData>
  <mergeCells count="1079">
    <mergeCell ref="B1077:C1077"/>
    <mergeCell ref="B1078:C1078"/>
    <mergeCell ref="B1079:C1079"/>
    <mergeCell ref="B1080:C1080"/>
    <mergeCell ref="B1081:C1081"/>
    <mergeCell ref="B1071:C1071"/>
    <mergeCell ref="B1072:C1072"/>
    <mergeCell ref="B1073:C1073"/>
    <mergeCell ref="B1074:C1074"/>
    <mergeCell ref="B1075:C1075"/>
    <mergeCell ref="B1076:C1076"/>
    <mergeCell ref="B1065:C1065"/>
    <mergeCell ref="B1066:C1066"/>
    <mergeCell ref="B1067:C1067"/>
    <mergeCell ref="B1068:C1068"/>
    <mergeCell ref="B1069:C1069"/>
    <mergeCell ref="B1070:C1070"/>
    <mergeCell ref="B1059:C1059"/>
    <mergeCell ref="B1060:C1060"/>
    <mergeCell ref="B1061:C1061"/>
    <mergeCell ref="B1062:C1062"/>
    <mergeCell ref="B1063:C1063"/>
    <mergeCell ref="B1064:C1064"/>
    <mergeCell ref="B1053:C1053"/>
    <mergeCell ref="B1054:C1054"/>
    <mergeCell ref="B1055:C1055"/>
    <mergeCell ref="B1056:C1056"/>
    <mergeCell ref="B1057:C1057"/>
    <mergeCell ref="B1058:C1058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5:C1035"/>
    <mergeCell ref="B1036:C1036"/>
    <mergeCell ref="B1037:C1037"/>
    <mergeCell ref="B1038:C1038"/>
    <mergeCell ref="B1039:C1039"/>
    <mergeCell ref="B1040:C1040"/>
    <mergeCell ref="B1029:C1029"/>
    <mergeCell ref="B1030:C1030"/>
    <mergeCell ref="B1031:C1031"/>
    <mergeCell ref="B1032:C1032"/>
    <mergeCell ref="B1033:C1033"/>
    <mergeCell ref="B1034:C1034"/>
    <mergeCell ref="B1023:C1023"/>
    <mergeCell ref="B1024:C1024"/>
    <mergeCell ref="B1025:C1025"/>
    <mergeCell ref="B1026:C1026"/>
    <mergeCell ref="B1027:C1027"/>
    <mergeCell ref="B1028:C1028"/>
    <mergeCell ref="B1017:C1017"/>
    <mergeCell ref="B1018:C1018"/>
    <mergeCell ref="B1019:C1019"/>
    <mergeCell ref="B1020:C1020"/>
    <mergeCell ref="B1021:C1021"/>
    <mergeCell ref="B1022:C1022"/>
    <mergeCell ref="B1011:C1011"/>
    <mergeCell ref="B1012:C1012"/>
    <mergeCell ref="B1013:C1013"/>
    <mergeCell ref="B1014:C1014"/>
    <mergeCell ref="B1015:C1015"/>
    <mergeCell ref="B1016:C1016"/>
    <mergeCell ref="B1005:C1005"/>
    <mergeCell ref="B1006:C1006"/>
    <mergeCell ref="B1007:C1007"/>
    <mergeCell ref="B1008:C1008"/>
    <mergeCell ref="B1009:C1009"/>
    <mergeCell ref="B1010:C1010"/>
    <mergeCell ref="B999:C999"/>
    <mergeCell ref="B1000:C1000"/>
    <mergeCell ref="B1001:C1001"/>
    <mergeCell ref="B1002:C1002"/>
    <mergeCell ref="B1003:C1003"/>
    <mergeCell ref="B1004:C1004"/>
    <mergeCell ref="B993:C993"/>
    <mergeCell ref="B994:C994"/>
    <mergeCell ref="B995:C995"/>
    <mergeCell ref="B996:C996"/>
    <mergeCell ref="B997:C997"/>
    <mergeCell ref="B998:C998"/>
    <mergeCell ref="B987:C987"/>
    <mergeCell ref="B988:C988"/>
    <mergeCell ref="B989:C989"/>
    <mergeCell ref="B990:C990"/>
    <mergeCell ref="B991:C991"/>
    <mergeCell ref="B992:C992"/>
    <mergeCell ref="B981:C981"/>
    <mergeCell ref="B982:C982"/>
    <mergeCell ref="B983:C983"/>
    <mergeCell ref="B984:C984"/>
    <mergeCell ref="B985:C985"/>
    <mergeCell ref="B986:C986"/>
    <mergeCell ref="B975:C975"/>
    <mergeCell ref="B976:C976"/>
    <mergeCell ref="B977:C977"/>
    <mergeCell ref="B978:C978"/>
    <mergeCell ref="B979:C979"/>
    <mergeCell ref="B980:C980"/>
    <mergeCell ref="B969:C969"/>
    <mergeCell ref="B970:C970"/>
    <mergeCell ref="B971:C971"/>
    <mergeCell ref="B972:C972"/>
    <mergeCell ref="B973:C973"/>
    <mergeCell ref="B974:C974"/>
    <mergeCell ref="B963:C963"/>
    <mergeCell ref="B964:C964"/>
    <mergeCell ref="B965:C965"/>
    <mergeCell ref="B966:C966"/>
    <mergeCell ref="B967:C967"/>
    <mergeCell ref="B968:C968"/>
    <mergeCell ref="B957:C957"/>
    <mergeCell ref="B958:C958"/>
    <mergeCell ref="B959:C959"/>
    <mergeCell ref="B960:C960"/>
    <mergeCell ref="B961:C961"/>
    <mergeCell ref="B962:C962"/>
    <mergeCell ref="B951:C951"/>
    <mergeCell ref="B952:C952"/>
    <mergeCell ref="B953:C953"/>
    <mergeCell ref="B954:C954"/>
    <mergeCell ref="B955:C955"/>
    <mergeCell ref="B956:C956"/>
    <mergeCell ref="B945:C945"/>
    <mergeCell ref="B946:C946"/>
    <mergeCell ref="B947:C947"/>
    <mergeCell ref="B948:C948"/>
    <mergeCell ref="B949:C949"/>
    <mergeCell ref="B950:C950"/>
    <mergeCell ref="B939:C939"/>
    <mergeCell ref="B940:C940"/>
    <mergeCell ref="B941:C941"/>
    <mergeCell ref="B942:C942"/>
    <mergeCell ref="B943:C943"/>
    <mergeCell ref="B944:C944"/>
    <mergeCell ref="B933:C933"/>
    <mergeCell ref="B934:C934"/>
    <mergeCell ref="B935:C935"/>
    <mergeCell ref="B936:C936"/>
    <mergeCell ref="B937:C937"/>
    <mergeCell ref="B938:C938"/>
    <mergeCell ref="B927:C927"/>
    <mergeCell ref="B928:C928"/>
    <mergeCell ref="B929:C929"/>
    <mergeCell ref="B930:C930"/>
    <mergeCell ref="B931:C931"/>
    <mergeCell ref="B932:C932"/>
    <mergeCell ref="B921:C921"/>
    <mergeCell ref="B922:C922"/>
    <mergeCell ref="B923:C923"/>
    <mergeCell ref="B924:C924"/>
    <mergeCell ref="B925:C925"/>
    <mergeCell ref="B926:C926"/>
    <mergeCell ref="B915:C915"/>
    <mergeCell ref="B916:C916"/>
    <mergeCell ref="B917:C917"/>
    <mergeCell ref="B918:C918"/>
    <mergeCell ref="B919:C919"/>
    <mergeCell ref="B920:C920"/>
    <mergeCell ref="B909:C909"/>
    <mergeCell ref="B910:C910"/>
    <mergeCell ref="B911:C911"/>
    <mergeCell ref="B912:C912"/>
    <mergeCell ref="B913:C913"/>
    <mergeCell ref="B914:C914"/>
    <mergeCell ref="B903:C903"/>
    <mergeCell ref="B904:C904"/>
    <mergeCell ref="B905:C905"/>
    <mergeCell ref="B906:C906"/>
    <mergeCell ref="B907:C907"/>
    <mergeCell ref="B908:C908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9:C879"/>
    <mergeCell ref="B880:C880"/>
    <mergeCell ref="B881:C881"/>
    <mergeCell ref="B882:C882"/>
    <mergeCell ref="B883:C883"/>
    <mergeCell ref="B884:C884"/>
    <mergeCell ref="B873:C873"/>
    <mergeCell ref="B874:C874"/>
    <mergeCell ref="B875:C875"/>
    <mergeCell ref="B876:C876"/>
    <mergeCell ref="B877:C877"/>
    <mergeCell ref="B878:C878"/>
    <mergeCell ref="B867:C867"/>
    <mergeCell ref="B868:C868"/>
    <mergeCell ref="B869:C869"/>
    <mergeCell ref="B870:C870"/>
    <mergeCell ref="B871:C871"/>
    <mergeCell ref="B872:C872"/>
    <mergeCell ref="B861:C861"/>
    <mergeCell ref="B862:C862"/>
    <mergeCell ref="B863:C863"/>
    <mergeCell ref="B864:C864"/>
    <mergeCell ref="B865:C865"/>
    <mergeCell ref="B866:C866"/>
    <mergeCell ref="B855:C855"/>
    <mergeCell ref="B856:C856"/>
    <mergeCell ref="B857:C857"/>
    <mergeCell ref="B858:C858"/>
    <mergeCell ref="B859:C859"/>
    <mergeCell ref="B860:C860"/>
    <mergeCell ref="B849:C849"/>
    <mergeCell ref="B850:C850"/>
    <mergeCell ref="B851:C851"/>
    <mergeCell ref="B852:C852"/>
    <mergeCell ref="B853:C853"/>
    <mergeCell ref="B854:C854"/>
    <mergeCell ref="B843:C843"/>
    <mergeCell ref="B844:C844"/>
    <mergeCell ref="B845:C845"/>
    <mergeCell ref="B846:C846"/>
    <mergeCell ref="B847:C847"/>
    <mergeCell ref="B848:C848"/>
    <mergeCell ref="B837:C837"/>
    <mergeCell ref="B838:C838"/>
    <mergeCell ref="B839:C839"/>
    <mergeCell ref="B840:C840"/>
    <mergeCell ref="B841:C841"/>
    <mergeCell ref="B842:C842"/>
    <mergeCell ref="B831:C831"/>
    <mergeCell ref="B832:C832"/>
    <mergeCell ref="B833:C833"/>
    <mergeCell ref="B834:C834"/>
    <mergeCell ref="B835:C835"/>
    <mergeCell ref="B836:C836"/>
    <mergeCell ref="B825:C825"/>
    <mergeCell ref="B826:C826"/>
    <mergeCell ref="B827:C827"/>
    <mergeCell ref="B828:C828"/>
    <mergeCell ref="B829:C829"/>
    <mergeCell ref="B830:C830"/>
    <mergeCell ref="B819:C819"/>
    <mergeCell ref="B820:C820"/>
    <mergeCell ref="B821:C821"/>
    <mergeCell ref="B822:C822"/>
    <mergeCell ref="B823:C823"/>
    <mergeCell ref="B824:C824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00:C800"/>
    <mergeCell ref="B801:C801"/>
    <mergeCell ref="B802:C802"/>
    <mergeCell ref="B803:C803"/>
    <mergeCell ref="B804:C804"/>
    <mergeCell ref="B806:C806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C764"/>
    <mergeCell ref="B765:C765"/>
    <mergeCell ref="B766:C766"/>
    <mergeCell ref="B767:C767"/>
    <mergeCell ref="B768:C768"/>
    <mergeCell ref="B769:C769"/>
    <mergeCell ref="B758:C758"/>
    <mergeCell ref="B759:C759"/>
    <mergeCell ref="B760:C760"/>
    <mergeCell ref="B761:C761"/>
    <mergeCell ref="B762:C762"/>
    <mergeCell ref="B763:C763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28:C728"/>
    <mergeCell ref="B729:C729"/>
    <mergeCell ref="B730:C730"/>
    <mergeCell ref="B731:C731"/>
    <mergeCell ref="B732:C732"/>
    <mergeCell ref="B733:C733"/>
    <mergeCell ref="B722:C722"/>
    <mergeCell ref="B723:C723"/>
    <mergeCell ref="B724:C724"/>
    <mergeCell ref="B725:C725"/>
    <mergeCell ref="B726:C726"/>
    <mergeCell ref="B727:C727"/>
    <mergeCell ref="B716:C716"/>
    <mergeCell ref="B717:C717"/>
    <mergeCell ref="B718:C718"/>
    <mergeCell ref="B719:C719"/>
    <mergeCell ref="B720:C720"/>
    <mergeCell ref="B721:C721"/>
    <mergeCell ref="B710:C710"/>
    <mergeCell ref="B711:C711"/>
    <mergeCell ref="B712:C712"/>
    <mergeCell ref="B713:C713"/>
    <mergeCell ref="B714:C714"/>
    <mergeCell ref="B715:C715"/>
    <mergeCell ref="B704:C704"/>
    <mergeCell ref="B705:C705"/>
    <mergeCell ref="B706:C706"/>
    <mergeCell ref="B707:C707"/>
    <mergeCell ref="B708:C708"/>
    <mergeCell ref="B709:C709"/>
    <mergeCell ref="B698:C698"/>
    <mergeCell ref="B699:C699"/>
    <mergeCell ref="B700:C700"/>
    <mergeCell ref="B701:C701"/>
    <mergeCell ref="B702:C702"/>
    <mergeCell ref="B703:C703"/>
    <mergeCell ref="B692:C692"/>
    <mergeCell ref="B693:C693"/>
    <mergeCell ref="B694:C694"/>
    <mergeCell ref="B695:C695"/>
    <mergeCell ref="B696:C696"/>
    <mergeCell ref="B697:C697"/>
    <mergeCell ref="B686:C686"/>
    <mergeCell ref="B687:C687"/>
    <mergeCell ref="B688:C688"/>
    <mergeCell ref="B689:C689"/>
    <mergeCell ref="B690:C690"/>
    <mergeCell ref="B691:C691"/>
    <mergeCell ref="B680:C680"/>
    <mergeCell ref="B681:C681"/>
    <mergeCell ref="B682:C682"/>
    <mergeCell ref="B683:C683"/>
    <mergeCell ref="B684:C684"/>
    <mergeCell ref="B685:C685"/>
    <mergeCell ref="B674:C674"/>
    <mergeCell ref="B675:C675"/>
    <mergeCell ref="B676:C676"/>
    <mergeCell ref="B677:C677"/>
    <mergeCell ref="B678:C678"/>
    <mergeCell ref="B679:C679"/>
    <mergeCell ref="B668:C668"/>
    <mergeCell ref="B669:C669"/>
    <mergeCell ref="B670:C670"/>
    <mergeCell ref="B671:C671"/>
    <mergeCell ref="B672:C672"/>
    <mergeCell ref="B673:C673"/>
    <mergeCell ref="B662:C662"/>
    <mergeCell ref="B663:C663"/>
    <mergeCell ref="B664:C664"/>
    <mergeCell ref="B665:C665"/>
    <mergeCell ref="B666:C666"/>
    <mergeCell ref="B667:C667"/>
    <mergeCell ref="B656:C656"/>
    <mergeCell ref="B657:C657"/>
    <mergeCell ref="B658:C658"/>
    <mergeCell ref="B659:C659"/>
    <mergeCell ref="B660:C660"/>
    <mergeCell ref="B661:C661"/>
    <mergeCell ref="B650:C650"/>
    <mergeCell ref="B651:C651"/>
    <mergeCell ref="B652:C652"/>
    <mergeCell ref="B653:C653"/>
    <mergeCell ref="B654:C654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6:C626"/>
    <mergeCell ref="B627:C627"/>
    <mergeCell ref="B628:C628"/>
    <mergeCell ref="B629:C629"/>
    <mergeCell ref="B630:C630"/>
    <mergeCell ref="B631:C631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H1"/>
    <mergeCell ref="A2:H2"/>
    <mergeCell ref="B3:H3"/>
    <mergeCell ref="B4:H4"/>
    <mergeCell ref="A5:F5"/>
    <mergeCell ref="G5:H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9"/>
  <sheetViews>
    <sheetView tabSelected="1" workbookViewId="0">
      <selection activeCell="J7" sqref="J7"/>
    </sheetView>
  </sheetViews>
  <sheetFormatPr defaultColWidth="9.140625" defaultRowHeight="15.75"/>
  <cols>
    <col min="1" max="1" width="5" style="14" customWidth="1"/>
    <col min="2" max="2" width="34.140625" style="14" customWidth="1"/>
    <col min="3" max="3" width="14.7109375" style="14" customWidth="1"/>
    <col min="4" max="5" width="11.140625" style="14" customWidth="1"/>
    <col min="6" max="6" width="13.5703125" style="14" customWidth="1"/>
    <col min="7" max="8" width="11.140625" style="14" customWidth="1"/>
    <col min="9" max="9" width="2.28515625" style="14" customWidth="1"/>
    <col min="10" max="16384" width="9.140625" style="14"/>
  </cols>
  <sheetData>
    <row r="1" spans="1:8">
      <c r="G1" s="14" t="s">
        <v>829</v>
      </c>
    </row>
    <row r="2" spans="1:8">
      <c r="A2" s="508" t="s">
        <v>830</v>
      </c>
      <c r="B2" s="329"/>
      <c r="C2" s="329"/>
      <c r="D2" s="329"/>
      <c r="E2" s="329"/>
      <c r="F2" s="329"/>
      <c r="G2" s="329"/>
      <c r="H2" s="298"/>
    </row>
    <row r="3" spans="1:8">
      <c r="A3" s="508" t="s">
        <v>831</v>
      </c>
      <c r="B3" s="329"/>
      <c r="C3" s="329"/>
      <c r="D3" s="329"/>
      <c r="E3" s="329"/>
      <c r="F3" s="329"/>
      <c r="G3" s="329"/>
      <c r="H3" s="298"/>
    </row>
    <row r="4" spans="1:8">
      <c r="A4" s="508" t="s">
        <v>832</v>
      </c>
      <c r="B4" s="329"/>
      <c r="C4" s="329"/>
      <c r="D4" s="329"/>
      <c r="E4" s="329"/>
      <c r="F4" s="329"/>
      <c r="G4" s="329"/>
      <c r="H4" s="298"/>
    </row>
    <row r="5" spans="1:8">
      <c r="A5" s="508" t="s">
        <v>833</v>
      </c>
      <c r="B5" s="329"/>
      <c r="C5" s="329"/>
      <c r="D5" s="329"/>
      <c r="E5" s="329"/>
      <c r="F5" s="329"/>
      <c r="G5" s="329"/>
      <c r="H5" s="298"/>
    </row>
    <row r="6" spans="1:8">
      <c r="A6" s="508" t="s">
        <v>834</v>
      </c>
      <c r="B6" s="329"/>
      <c r="C6" s="329"/>
      <c r="D6" s="329"/>
      <c r="E6" s="329"/>
      <c r="F6" s="329"/>
      <c r="G6" s="329"/>
      <c r="H6" s="298"/>
    </row>
    <row r="7" spans="1:8">
      <c r="A7" s="508" t="s">
        <v>835</v>
      </c>
      <c r="B7" s="329"/>
      <c r="C7" s="329"/>
      <c r="D7" s="329"/>
      <c r="E7" s="329"/>
      <c r="F7" s="329"/>
      <c r="G7" s="329"/>
      <c r="H7" s="298"/>
    </row>
    <row r="8" spans="1:8">
      <c r="A8" s="92"/>
      <c r="B8" s="92"/>
      <c r="C8" s="124" t="s">
        <v>836</v>
      </c>
      <c r="D8" s="125" t="s">
        <v>781</v>
      </c>
      <c r="E8" s="125" t="s">
        <v>782</v>
      </c>
      <c r="F8" s="125" t="s">
        <v>783</v>
      </c>
      <c r="G8" s="125" t="s">
        <v>784</v>
      </c>
      <c r="H8" s="125" t="s">
        <v>785</v>
      </c>
    </row>
    <row r="9" spans="1:8">
      <c r="A9" s="126">
        <v>1</v>
      </c>
      <c r="B9" s="112" t="s">
        <v>837</v>
      </c>
      <c r="C9" s="36">
        <v>83.992316837973362</v>
      </c>
      <c r="D9" s="36">
        <v>59</v>
      </c>
      <c r="E9" s="84">
        <v>67.052722569746848</v>
      </c>
      <c r="F9" s="36">
        <v>63.480745374402829</v>
      </c>
      <c r="G9" s="36">
        <v>58.915237373258698</v>
      </c>
      <c r="H9" s="36">
        <v>68.788806186818661</v>
      </c>
    </row>
    <row r="10" spans="1:8">
      <c r="A10" s="126">
        <v>2</v>
      </c>
      <c r="B10" s="112" t="s">
        <v>838</v>
      </c>
      <c r="C10" s="36">
        <v>60.666580868128946</v>
      </c>
      <c r="D10" s="127">
        <v>58.765944783171008</v>
      </c>
      <c r="E10" s="127">
        <v>66.1922981497611</v>
      </c>
      <c r="F10" s="127">
        <v>63.208278565207053</v>
      </c>
      <c r="G10" s="127">
        <v>58.719439969676806</v>
      </c>
      <c r="H10" s="127">
        <v>68.496780953889143</v>
      </c>
    </row>
    <row r="11" spans="1:8">
      <c r="A11" s="126">
        <v>3</v>
      </c>
      <c r="B11" s="128" t="s">
        <v>839</v>
      </c>
      <c r="C11" s="36">
        <v>370.17933799999997</v>
      </c>
      <c r="D11" s="129">
        <v>1113.309</v>
      </c>
      <c r="E11" s="129">
        <v>1253.9138</v>
      </c>
      <c r="F11" s="129">
        <v>1197.386025</v>
      </c>
      <c r="G11" s="129">
        <v>1115.3992499999999</v>
      </c>
      <c r="H11" s="129">
        <v>1297.5687700000001</v>
      </c>
    </row>
    <row r="12" spans="1:8">
      <c r="A12" s="126">
        <v>4</v>
      </c>
      <c r="B12" s="128" t="s">
        <v>840</v>
      </c>
      <c r="C12" s="36">
        <v>370.17933799999997</v>
      </c>
      <c r="D12" s="129">
        <f>D11</f>
        <v>1113.309</v>
      </c>
      <c r="E12" s="129">
        <v>1253.9138</v>
      </c>
      <c r="F12" s="129">
        <v>1197.386025</v>
      </c>
      <c r="G12" s="129">
        <v>1115.3992499999999</v>
      </c>
      <c r="H12" s="129">
        <v>1297.5687700000001</v>
      </c>
    </row>
    <row r="13" spans="1:8">
      <c r="A13" s="126">
        <v>5</v>
      </c>
      <c r="B13" s="130" t="s">
        <v>841</v>
      </c>
      <c r="C13" s="36">
        <v>302.11957272328215</v>
      </c>
      <c r="D13" s="131">
        <v>1114.0740000000001</v>
      </c>
      <c r="E13" s="131">
        <v>1252.7058</v>
      </c>
      <c r="F13" s="131">
        <v>1190.251499</v>
      </c>
      <c r="G13" s="131">
        <v>1102.6820478500001</v>
      </c>
      <c r="H13" s="131">
        <v>1271.0437179999999</v>
      </c>
    </row>
    <row r="14" spans="1:8">
      <c r="A14" s="126">
        <v>6</v>
      </c>
      <c r="B14" s="130" t="s">
        <v>842</v>
      </c>
      <c r="C14" s="36">
        <v>304418.2</v>
      </c>
      <c r="D14" s="132">
        <v>1245504</v>
      </c>
      <c r="E14" s="132">
        <v>1479367.77</v>
      </c>
      <c r="F14" s="132">
        <v>1351631.1010000003</v>
      </c>
      <c r="G14" s="132">
        <v>1212757.4741199997</v>
      </c>
      <c r="H14" s="132">
        <v>1412681.7899549999</v>
      </c>
    </row>
    <row r="15" spans="1:8">
      <c r="A15" s="126">
        <v>7</v>
      </c>
      <c r="B15" s="128" t="s">
        <v>843</v>
      </c>
      <c r="C15" s="36">
        <v>3167.8366728399997</v>
      </c>
      <c r="D15" s="133">
        <v>12948.757785600003</v>
      </c>
      <c r="E15" s="133">
        <v>13926.472313226001</v>
      </c>
      <c r="F15" s="133">
        <v>14520.572918043003</v>
      </c>
      <c r="G15" s="133">
        <v>13184.614155642988</v>
      </c>
      <c r="H15" s="133">
        <v>19666.084466142547</v>
      </c>
    </row>
    <row r="16" spans="1:8">
      <c r="A16" s="126">
        <v>8</v>
      </c>
      <c r="B16" s="128" t="s">
        <v>844</v>
      </c>
      <c r="C16" s="134">
        <v>0.87934867383429727</v>
      </c>
      <c r="D16" s="135">
        <v>0.9726730891779436</v>
      </c>
      <c r="E16" s="135">
        <v>1.0288226629659585</v>
      </c>
      <c r="F16" s="135">
        <v>0.9789774578171534</v>
      </c>
      <c r="G16" s="135">
        <v>0.94336388077789757</v>
      </c>
      <c r="H16" s="135">
        <v>0.96543720986279902</v>
      </c>
    </row>
    <row r="17" spans="1:14" ht="31.5">
      <c r="A17" s="126">
        <v>9</v>
      </c>
      <c r="B17" s="128" t="s">
        <v>845</v>
      </c>
      <c r="C17" s="36">
        <v>2887</v>
      </c>
      <c r="D17" s="131">
        <v>2668</v>
      </c>
      <c r="E17" s="132">
        <v>2613.88908800543</v>
      </c>
      <c r="F17" s="132">
        <v>2646.9846788350901</v>
      </c>
      <c r="G17" s="132">
        <v>2706.3591340340499</v>
      </c>
      <c r="H17" s="132">
        <v>2631.4268200349802</v>
      </c>
    </row>
    <row r="18" spans="1:14" ht="31.5">
      <c r="A18" s="126">
        <v>10</v>
      </c>
      <c r="B18" s="128" t="s">
        <v>846</v>
      </c>
      <c r="C18" s="36">
        <v>2538.6796213596162</v>
      </c>
      <c r="D18" s="136">
        <f>D17*D16</f>
        <v>2595.0918019267533</v>
      </c>
      <c r="E18" s="136">
        <f t="shared" ref="E18:H18" si="0">E17*E16</f>
        <v>2689.2283322194071</v>
      </c>
      <c r="F18" s="136">
        <f t="shared" si="0"/>
        <v>2591.3383317669309</v>
      </c>
      <c r="G18" s="136">
        <f t="shared" si="0"/>
        <v>2553.0814554610715</v>
      </c>
      <c r="H18" s="136">
        <f t="shared" si="0"/>
        <v>2540.4773670927088</v>
      </c>
    </row>
    <row r="19" spans="1:14" ht="47.25">
      <c r="A19" s="126">
        <v>11</v>
      </c>
      <c r="B19" s="128" t="s">
        <v>847</v>
      </c>
      <c r="C19" s="137">
        <v>0.94474022168340821</v>
      </c>
      <c r="D19" s="33">
        <v>1.0345979482008418</v>
      </c>
      <c r="E19" s="33">
        <v>0.94394096188784982</v>
      </c>
      <c r="F19" s="33">
        <v>1.0340451011618885</v>
      </c>
      <c r="G19" s="33">
        <v>1.023465885649584</v>
      </c>
      <c r="H19" s="33">
        <v>1.3478687041552808</v>
      </c>
    </row>
    <row r="20" spans="1:14">
      <c r="A20" s="126">
        <v>12</v>
      </c>
      <c r="B20" s="130" t="s">
        <v>848</v>
      </c>
      <c r="C20" s="136">
        <v>110320</v>
      </c>
      <c r="D20" s="136">
        <f>722.23*1000</f>
        <v>722230</v>
      </c>
      <c r="E20" s="136">
        <f>1108.87*1000</f>
        <v>1108870</v>
      </c>
      <c r="F20" s="136">
        <f>870.713*1000</f>
        <v>870713</v>
      </c>
      <c r="G20" s="136">
        <f>1269.22*1000</f>
        <v>1269220</v>
      </c>
      <c r="H20" s="136">
        <f>1130.623*1000</f>
        <v>1130623</v>
      </c>
    </row>
    <row r="21" spans="1:14">
      <c r="A21" s="126">
        <v>13</v>
      </c>
      <c r="B21" s="128" t="s">
        <v>849</v>
      </c>
      <c r="C21" s="36">
        <v>82.075689999999994</v>
      </c>
      <c r="D21" s="33">
        <v>426.53</v>
      </c>
      <c r="E21" s="33">
        <v>682.1</v>
      </c>
      <c r="F21" s="33">
        <v>568.01</v>
      </c>
      <c r="G21" s="33">
        <v>536.25</v>
      </c>
      <c r="H21" s="33">
        <v>413.41</v>
      </c>
      <c r="J21" s="17"/>
      <c r="K21" s="17"/>
      <c r="L21" s="17"/>
      <c r="M21" s="17"/>
      <c r="N21" s="17"/>
    </row>
    <row r="22" spans="1:14">
      <c r="A22" s="126">
        <v>14</v>
      </c>
      <c r="B22" s="130" t="s">
        <v>850</v>
      </c>
      <c r="C22" s="36">
        <v>9272.5565999999999</v>
      </c>
      <c r="D22" s="138">
        <f>10106*0.906</f>
        <v>9156.0360000000001</v>
      </c>
      <c r="E22" s="138">
        <v>9144.3321722113524</v>
      </c>
      <c r="F22" s="138">
        <v>8922.6408968385695</v>
      </c>
      <c r="G22" s="138">
        <v>8782.9752819526966</v>
      </c>
      <c r="H22" s="138">
        <v>8913.2561893044804</v>
      </c>
    </row>
    <row r="23" spans="1:14">
      <c r="A23" s="126">
        <v>15</v>
      </c>
      <c r="B23" s="130" t="s">
        <v>851</v>
      </c>
      <c r="C23" s="36">
        <v>0.3931123731173416</v>
      </c>
      <c r="D23" s="135">
        <v>0.56402362834401676</v>
      </c>
      <c r="E23" s="135">
        <v>0.77116090360888578</v>
      </c>
      <c r="F23" s="135">
        <v>0.63065166123929484</v>
      </c>
      <c r="G23" s="135">
        <v>0.98728421000227906</v>
      </c>
      <c r="H23" s="135">
        <v>0.77267614142706398</v>
      </c>
    </row>
    <row r="24" spans="1:14" ht="47.25">
      <c r="A24" s="126">
        <v>16</v>
      </c>
      <c r="B24" s="130" t="s">
        <v>852</v>
      </c>
      <c r="C24" s="139">
        <v>9.2997291968817966E-2</v>
      </c>
      <c r="D24" s="140">
        <v>7.3821704997023119E-2</v>
      </c>
      <c r="E24" s="140">
        <v>7.6891339832442035E-2</v>
      </c>
      <c r="F24" s="140">
        <v>6.5235043004985574E-2</v>
      </c>
      <c r="G24" s="140">
        <v>4.2250358487890202E-2</v>
      </c>
      <c r="H24" s="140">
        <v>3.6564796576754585E-2</v>
      </c>
    </row>
    <row r="25" spans="1:14">
      <c r="A25" s="126">
        <v>17</v>
      </c>
      <c r="B25" s="130" t="s">
        <v>853</v>
      </c>
      <c r="C25" s="36">
        <v>3.6451567298908687</v>
      </c>
      <c r="D25" s="141">
        <f>D23*D22/1000</f>
        <v>5.1642206459684372</v>
      </c>
      <c r="E25" s="141">
        <f t="shared" ref="E25:H25" si="1">E23*E22/1000</f>
        <v>7.0517514608223122</v>
      </c>
      <c r="F25" s="141">
        <f>F23*F22/1000</f>
        <v>5.6270783042329162</v>
      </c>
      <c r="G25" s="141">
        <f t="shared" si="1"/>
        <v>8.6712928127122115</v>
      </c>
      <c r="H25" s="141">
        <f t="shared" si="1"/>
        <v>6.8870603999026816</v>
      </c>
    </row>
    <row r="26" spans="1:14">
      <c r="A26" s="126">
        <v>18</v>
      </c>
      <c r="B26" s="128" t="s">
        <v>854</v>
      </c>
      <c r="C26" s="36">
        <v>2542.3247780895072</v>
      </c>
      <c r="D26" s="132">
        <f>D25+D18</f>
        <v>2600.2560225727216</v>
      </c>
      <c r="E26" s="132">
        <f t="shared" ref="E26:H26" si="2">E25+E18</f>
        <v>2696.2800836802294</v>
      </c>
      <c r="F26" s="132">
        <f t="shared" si="2"/>
        <v>2596.9654100711637</v>
      </c>
      <c r="G26" s="132">
        <f t="shared" si="2"/>
        <v>2561.7527482737837</v>
      </c>
      <c r="H26" s="132">
        <f t="shared" si="2"/>
        <v>2547.3644274926114</v>
      </c>
    </row>
    <row r="27" spans="1:14">
      <c r="A27" s="126">
        <v>19</v>
      </c>
      <c r="B27" s="128" t="s">
        <v>855</v>
      </c>
      <c r="C27" s="36">
        <v>12.729110940361537</v>
      </c>
      <c r="D27" s="131">
        <v>12.68</v>
      </c>
      <c r="E27" s="131">
        <v>12.607584550772195</v>
      </c>
      <c r="F27" s="131">
        <v>13.509922819297493</v>
      </c>
      <c r="G27" s="131">
        <v>13.94057051480009</v>
      </c>
      <c r="H27" s="131">
        <v>12.865590846714458</v>
      </c>
    </row>
    <row r="28" spans="1:14" ht="31.5">
      <c r="A28" s="126">
        <v>20</v>
      </c>
      <c r="B28" s="128" t="s">
        <v>856</v>
      </c>
      <c r="C28" s="36">
        <f>C31*0.7</f>
        <v>1125.5229999999999</v>
      </c>
      <c r="D28" s="33">
        <v>1040.8399999999999</v>
      </c>
      <c r="E28" s="33">
        <v>968.49</v>
      </c>
      <c r="F28" s="33">
        <v>868.9</v>
      </c>
      <c r="G28" s="33">
        <v>784.55</v>
      </c>
      <c r="H28" s="33">
        <v>700.21</v>
      </c>
    </row>
    <row r="29" spans="1:14">
      <c r="A29" s="126">
        <v>21</v>
      </c>
      <c r="B29" s="128" t="s">
        <v>857</v>
      </c>
      <c r="C29" s="84">
        <v>482.36</v>
      </c>
      <c r="D29" s="33">
        <v>486.87</v>
      </c>
      <c r="E29" s="33">
        <v>507.24</v>
      </c>
      <c r="F29" s="33">
        <v>507.24</v>
      </c>
      <c r="G29" s="33">
        <v>508.16</v>
      </c>
      <c r="H29" s="33">
        <v>508.16</v>
      </c>
    </row>
    <row r="30" spans="1:14" ht="31.5">
      <c r="A30" s="126">
        <v>22</v>
      </c>
      <c r="B30" s="128" t="s">
        <v>858</v>
      </c>
      <c r="C30" s="36">
        <v>27.75</v>
      </c>
      <c r="D30" s="33">
        <v>122.57</v>
      </c>
      <c r="E30" s="33">
        <v>122.22</v>
      </c>
      <c r="F30" s="33">
        <v>122.03999999999999</v>
      </c>
      <c r="G30" s="33">
        <v>124.45</v>
      </c>
      <c r="H30" s="33">
        <v>125.11</v>
      </c>
    </row>
    <row r="31" spans="1:14" ht="31.5">
      <c r="A31" s="126">
        <v>23</v>
      </c>
      <c r="B31" s="128" t="s">
        <v>859</v>
      </c>
      <c r="C31" s="36">
        <v>1607.89</v>
      </c>
      <c r="D31" s="131">
        <v>1622.91</v>
      </c>
      <c r="E31" s="33">
        <v>1690.81</v>
      </c>
      <c r="F31" s="33">
        <v>1690.8103000000001</v>
      </c>
      <c r="G31" s="33">
        <v>1693.8593000000001</v>
      </c>
      <c r="H31" s="33">
        <v>1693.8593000000001</v>
      </c>
    </row>
    <row r="32" spans="1:14" ht="31.5">
      <c r="A32" s="126">
        <v>24</v>
      </c>
      <c r="B32" s="128" t="s">
        <v>860</v>
      </c>
      <c r="C32" s="36">
        <v>100.66</v>
      </c>
      <c r="D32" s="33">
        <v>412.63</v>
      </c>
      <c r="E32" s="33">
        <v>391.63</v>
      </c>
      <c r="F32" s="33">
        <v>368.66</v>
      </c>
      <c r="G32" s="33">
        <v>364.24419999999998</v>
      </c>
      <c r="H32" s="33">
        <v>360.39249999999998</v>
      </c>
    </row>
    <row r="33" spans="1:8" ht="31.5">
      <c r="A33" s="142"/>
      <c r="B33" s="128" t="s">
        <v>861</v>
      </c>
      <c r="C33" s="36"/>
      <c r="D33" s="33"/>
      <c r="E33" s="33"/>
      <c r="F33" s="33"/>
      <c r="G33" s="33"/>
      <c r="H33" s="33"/>
    </row>
    <row r="34" spans="1:8">
      <c r="A34" s="142"/>
      <c r="B34" s="128" t="s">
        <v>862</v>
      </c>
      <c r="C34" s="36">
        <v>25.09</v>
      </c>
      <c r="D34" s="131">
        <v>93.9</v>
      </c>
      <c r="E34" s="33">
        <v>114.04</v>
      </c>
      <c r="F34" s="33">
        <v>99.56</v>
      </c>
      <c r="G34" s="33">
        <v>100.13</v>
      </c>
      <c r="H34" s="33">
        <v>100.13</v>
      </c>
    </row>
    <row r="35" spans="1:8">
      <c r="A35" s="142"/>
      <c r="B35" s="128" t="s">
        <v>863</v>
      </c>
      <c r="C35" s="36">
        <v>22.94</v>
      </c>
      <c r="D35" s="131">
        <v>20</v>
      </c>
      <c r="E35" s="131">
        <v>22</v>
      </c>
      <c r="F35" s="131">
        <v>19.61</v>
      </c>
      <c r="G35" s="131">
        <v>19.704999999999998</v>
      </c>
      <c r="H35" s="131">
        <v>19.704999999999998</v>
      </c>
    </row>
    <row r="36" spans="1:8">
      <c r="A36" s="142"/>
      <c r="B36" s="128" t="s">
        <v>864</v>
      </c>
      <c r="C36" s="36"/>
      <c r="D36" s="33"/>
      <c r="E36" s="131"/>
      <c r="F36" s="131"/>
      <c r="G36" s="131"/>
      <c r="H36" s="131"/>
    </row>
    <row r="37" spans="1:8">
      <c r="A37" s="142"/>
      <c r="B37" s="128" t="s">
        <v>862</v>
      </c>
      <c r="C37" s="36">
        <v>24.43</v>
      </c>
      <c r="D37" s="33">
        <v>101.04</v>
      </c>
      <c r="E37" s="33">
        <v>93.98</v>
      </c>
      <c r="F37" s="33">
        <v>94.01</v>
      </c>
      <c r="G37" s="33">
        <v>85.15</v>
      </c>
      <c r="H37" s="33">
        <v>76.36</v>
      </c>
    </row>
    <row r="38" spans="1:8">
      <c r="A38" s="142"/>
      <c r="B38" s="128" t="s">
        <v>865</v>
      </c>
      <c r="C38" s="36">
        <v>9.7100000000000009</v>
      </c>
      <c r="D38" s="36">
        <v>9.7100000000000009</v>
      </c>
      <c r="E38" s="36">
        <v>9.7100000000000009</v>
      </c>
      <c r="F38" s="143">
        <v>0.10332</v>
      </c>
      <c r="G38" s="143">
        <v>0.10299999999999999</v>
      </c>
      <c r="H38" s="143">
        <v>0.10285999999999999</v>
      </c>
    </row>
    <row r="39" spans="1:8" ht="31.5">
      <c r="A39" s="142"/>
      <c r="B39" s="128" t="s">
        <v>866</v>
      </c>
      <c r="C39" s="36"/>
      <c r="D39" s="33"/>
      <c r="E39" s="33"/>
      <c r="F39" s="33"/>
      <c r="G39" s="33"/>
      <c r="H39" s="33"/>
    </row>
    <row r="40" spans="1:8">
      <c r="A40" s="142"/>
      <c r="B40" s="128" t="s">
        <v>862</v>
      </c>
      <c r="C40" s="36">
        <v>29.78</v>
      </c>
      <c r="D40" s="33">
        <v>120.3</v>
      </c>
      <c r="E40" s="33">
        <v>82.44</v>
      </c>
      <c r="F40" s="33">
        <v>84.26</v>
      </c>
      <c r="G40" s="33">
        <v>84.34</v>
      </c>
      <c r="H40" s="33">
        <v>84.34</v>
      </c>
    </row>
    <row r="41" spans="1:8">
      <c r="A41" s="142"/>
      <c r="B41" s="128" t="s">
        <v>863</v>
      </c>
      <c r="C41" s="36">
        <v>8.18</v>
      </c>
      <c r="D41" s="131">
        <v>7.4550000000000001</v>
      </c>
      <c r="E41" s="131">
        <v>4.9809999999999999</v>
      </c>
      <c r="F41" s="131">
        <v>4.9790000000000001</v>
      </c>
      <c r="G41" s="131">
        <v>4.9790000000000001</v>
      </c>
      <c r="H41" s="131">
        <v>4.9790000000000001</v>
      </c>
    </row>
    <row r="42" spans="1:8">
      <c r="A42" s="142"/>
      <c r="B42" s="128" t="s">
        <v>867</v>
      </c>
      <c r="C42" s="36"/>
      <c r="D42" s="33"/>
      <c r="E42" s="33"/>
      <c r="F42" s="33"/>
      <c r="G42" s="33"/>
      <c r="H42" s="33"/>
    </row>
    <row r="43" spans="1:8">
      <c r="A43" s="142"/>
      <c r="B43" s="128" t="s">
        <v>862</v>
      </c>
      <c r="C43" s="36">
        <v>3.37</v>
      </c>
      <c r="D43" s="131">
        <v>14.4</v>
      </c>
      <c r="E43" s="131">
        <v>14.13</v>
      </c>
      <c r="F43" s="131">
        <v>16.48</v>
      </c>
      <c r="G43" s="131">
        <v>16.8</v>
      </c>
      <c r="H43" s="131">
        <v>16.89</v>
      </c>
    </row>
    <row r="44" spans="1:8">
      <c r="A44" s="142"/>
      <c r="B44" s="128" t="s">
        <v>863</v>
      </c>
      <c r="C44" s="36">
        <v>11.75</v>
      </c>
      <c r="D44" s="131">
        <v>11.75</v>
      </c>
      <c r="E44" s="131">
        <v>11.75</v>
      </c>
      <c r="F44" s="131">
        <v>13.5</v>
      </c>
      <c r="G44" s="131">
        <v>13.5</v>
      </c>
      <c r="H44" s="131">
        <v>13.5</v>
      </c>
    </row>
    <row r="45" spans="1:8" ht="31.5">
      <c r="A45" s="142"/>
      <c r="B45" s="128" t="s">
        <v>868</v>
      </c>
      <c r="C45" s="36"/>
      <c r="D45" s="33"/>
      <c r="E45" s="33"/>
      <c r="F45" s="33"/>
      <c r="G45" s="33"/>
      <c r="H45" s="33"/>
    </row>
    <row r="46" spans="1:8">
      <c r="A46" s="142"/>
      <c r="B46" s="128" t="s">
        <v>862</v>
      </c>
      <c r="C46" s="36">
        <v>15.2</v>
      </c>
      <c r="D46" s="131">
        <v>70.900000000000006</v>
      </c>
      <c r="E46" s="33">
        <v>74.95</v>
      </c>
      <c r="F46" s="33">
        <v>74.34</v>
      </c>
      <c r="G46" s="33">
        <v>77.81</v>
      </c>
      <c r="H46" s="33">
        <v>82.66</v>
      </c>
    </row>
    <row r="47" spans="1:8">
      <c r="A47" s="142"/>
      <c r="B47" s="128" t="s">
        <v>863</v>
      </c>
      <c r="C47" s="41"/>
      <c r="D47" s="144"/>
      <c r="E47" s="144"/>
      <c r="F47" s="144"/>
      <c r="G47" s="144"/>
      <c r="H47" s="144"/>
    </row>
    <row r="48" spans="1:8">
      <c r="A48" s="142"/>
      <c r="B48" s="128" t="s">
        <v>869</v>
      </c>
      <c r="C48" s="41"/>
      <c r="D48" s="144"/>
      <c r="E48" s="144"/>
      <c r="F48" s="144"/>
      <c r="G48" s="144"/>
      <c r="H48" s="144"/>
    </row>
    <row r="49" spans="1:8">
      <c r="A49" s="126">
        <v>25</v>
      </c>
      <c r="B49" s="128" t="s">
        <v>870</v>
      </c>
      <c r="C49" s="36">
        <f>C51-C50</f>
        <v>3.152262486347774</v>
      </c>
      <c r="D49" s="33">
        <v>2.839</v>
      </c>
      <c r="E49" s="33">
        <v>2.694</v>
      </c>
      <c r="F49" s="33">
        <v>2.536</v>
      </c>
      <c r="G49" s="33">
        <v>2.343</v>
      </c>
      <c r="H49" s="135">
        <v>2.3239999999999998</v>
      </c>
    </row>
    <row r="50" spans="1:8">
      <c r="A50" s="126">
        <v>26</v>
      </c>
      <c r="B50" s="128" t="s">
        <v>871</v>
      </c>
      <c r="C50" s="36">
        <f>C19+C24</f>
        <v>1.0377375136522262</v>
      </c>
      <c r="D50" s="135">
        <v>1.4410000000000003</v>
      </c>
      <c r="E50" s="33">
        <v>1.4260000000000002</v>
      </c>
      <c r="F50" s="33">
        <v>1.444</v>
      </c>
      <c r="G50" s="33">
        <v>1.597</v>
      </c>
      <c r="H50" s="135">
        <v>1.8120000000000003</v>
      </c>
    </row>
    <row r="51" spans="1:8">
      <c r="A51" s="126">
        <v>27</v>
      </c>
      <c r="B51" s="128" t="s">
        <v>872</v>
      </c>
      <c r="C51" s="36">
        <v>4.1900000000000004</v>
      </c>
      <c r="D51" s="135">
        <f>D49+D50</f>
        <v>4.28</v>
      </c>
      <c r="E51" s="135">
        <f t="shared" ref="E51:H51" si="3">E49+E50</f>
        <v>4.12</v>
      </c>
      <c r="F51" s="135">
        <f t="shared" si="3"/>
        <v>3.98</v>
      </c>
      <c r="G51" s="135">
        <f t="shared" si="3"/>
        <v>3.94</v>
      </c>
      <c r="H51" s="135">
        <f t="shared" si="3"/>
        <v>4.1360000000000001</v>
      </c>
    </row>
    <row r="52" spans="1:8" ht="31.5">
      <c r="A52" s="126">
        <v>28</v>
      </c>
      <c r="B52" s="128" t="s">
        <v>873</v>
      </c>
      <c r="C52" s="36">
        <v>127.7059225</v>
      </c>
      <c r="D52" s="33">
        <v>465.94983089999999</v>
      </c>
      <c r="E52" s="33">
        <v>516.73953250000011</v>
      </c>
      <c r="F52" s="33">
        <v>451.50630160000003</v>
      </c>
      <c r="G52" s="33">
        <v>433.9547151999999</v>
      </c>
      <c r="H52" s="33">
        <v>527.96318389999988</v>
      </c>
    </row>
    <row r="53" spans="1:8" ht="31.5">
      <c r="A53" s="126">
        <v>29</v>
      </c>
      <c r="B53" s="128" t="s">
        <v>874</v>
      </c>
      <c r="C53" s="41"/>
      <c r="D53" s="144"/>
      <c r="E53" s="144"/>
      <c r="F53" s="144"/>
      <c r="G53" s="144"/>
      <c r="H53" s="144"/>
    </row>
    <row r="54" spans="1:8">
      <c r="A54" s="126">
        <v>30</v>
      </c>
      <c r="B54" s="128" t="s">
        <v>875</v>
      </c>
      <c r="C54" s="145">
        <v>0</v>
      </c>
      <c r="D54" s="33">
        <v>93.966189487999998</v>
      </c>
      <c r="E54" s="33">
        <v>115.19372817200001</v>
      </c>
      <c r="F54" s="33">
        <v>85.586053630999999</v>
      </c>
      <c r="G54" s="33">
        <v>78.269532390999998</v>
      </c>
      <c r="H54" s="33">
        <v>175.98115549300002</v>
      </c>
    </row>
    <row r="55" spans="1:8">
      <c r="A55" s="126">
        <v>31</v>
      </c>
      <c r="B55" s="112" t="s">
        <v>876</v>
      </c>
      <c r="C55" s="36">
        <v>-68.059765276717826</v>
      </c>
      <c r="D55" s="146">
        <v>0.70599999999999996</v>
      </c>
      <c r="E55" s="146">
        <v>-1.177878</v>
      </c>
      <c r="F55" s="146">
        <v>-7.1345260000000001</v>
      </c>
      <c r="G55" s="146">
        <v>-12.717202150000002</v>
      </c>
      <c r="H55" s="147">
        <v>-26.525051999999999</v>
      </c>
    </row>
    <row r="56" spans="1:8">
      <c r="A56" s="126">
        <v>32</v>
      </c>
      <c r="B56" s="112" t="s">
        <v>877</v>
      </c>
      <c r="C56" s="36">
        <v>0.66514040734557034</v>
      </c>
      <c r="D56" s="148">
        <v>-0.33994334277620397</v>
      </c>
      <c r="E56" s="148">
        <v>-479.2</v>
      </c>
      <c r="F56" s="148">
        <f>-1.7589078447482*100</f>
        <v>-175.89078447482001</v>
      </c>
      <c r="G56" s="148">
        <f>-1.96734165925174*100</f>
        <v>-196.73416592517401</v>
      </c>
      <c r="H56" s="147">
        <f>-1.93994619390303*100</f>
        <v>-193.994619390303</v>
      </c>
    </row>
    <row r="57" spans="1:8">
      <c r="A57" s="126">
        <v>33</v>
      </c>
      <c r="B57" s="112" t="s">
        <v>878</v>
      </c>
      <c r="C57" s="36">
        <v>4.5269299999999998E-2</v>
      </c>
      <c r="D57" s="147">
        <v>-2.4E-2</v>
      </c>
      <c r="E57" s="147">
        <v>-0.56444110000000003</v>
      </c>
      <c r="F57" s="147">
        <v>-1.254897374996</v>
      </c>
      <c r="G57" s="147">
        <v>-2.5019081578820761</v>
      </c>
      <c r="H57" s="147">
        <v>-5.1457173670479994</v>
      </c>
    </row>
    <row r="58" spans="1:8">
      <c r="A58" s="149" t="s">
        <v>879</v>
      </c>
      <c r="B58" s="149" t="s">
        <v>880</v>
      </c>
      <c r="C58" s="149"/>
      <c r="D58" s="149"/>
      <c r="E58" s="149"/>
      <c r="F58" s="149"/>
      <c r="G58" s="149"/>
      <c r="H58" s="149"/>
    </row>
    <row r="59" spans="1:8">
      <c r="A59" s="150"/>
      <c r="B59" s="149" t="s">
        <v>881</v>
      </c>
    </row>
  </sheetData>
  <mergeCells count="6">
    <mergeCell ref="A7:H7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Annexure I (1)</vt:lpstr>
      <vt:lpstr>Annexure I (2)</vt:lpstr>
      <vt:lpstr>Annexure I (3)</vt:lpstr>
      <vt:lpstr>Annexure V(C)</vt:lpstr>
      <vt:lpstr>Annexure VIII</vt:lpstr>
      <vt:lpstr>Annexure XVI(A)</vt:lpstr>
      <vt:lpstr>ANNEXURE IV</vt:lpstr>
      <vt:lpstr>ANNEXURE VC</vt:lpstr>
      <vt:lpstr>ANNEXURE VIA</vt:lpstr>
      <vt:lpstr>Welfare Expenses</vt:lpstr>
      <vt:lpstr>ANNEXURE VI C</vt:lpstr>
      <vt:lpstr>ANNEXURE VID</vt:lpstr>
      <vt:lpstr>ANNEXURE XIX</vt:lpstr>
      <vt:lpstr>'Annexure I (1)'!Print_Area</vt:lpstr>
      <vt:lpstr>'Annexure I (2)'!Print_Area</vt:lpstr>
      <vt:lpstr>'Annexure I 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2019-01-07T19:10:39Z</dcterms:modified>
</cp:coreProperties>
</file>